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16"/>
  <workbookPr/>
  <mc:AlternateContent xmlns:mc="http://schemas.openxmlformats.org/markup-compatibility/2006">
    <mc:Choice Requires="x15">
      <x15ac:absPath xmlns:x15ac="http://schemas.microsoft.com/office/spreadsheetml/2010/11/ac" url="F:\00VideoClassStorage\000YouTubeExcelTricks\YouTubeTricks\1810-1819\"/>
    </mc:Choice>
  </mc:AlternateContent>
  <xr:revisionPtr revIDLastSave="0" documentId="13_ncr:1_{E4282971-125A-4553-9196-B0023B425B53}" xr6:coauthVersionLast="47" xr6:coauthVersionMax="47" xr10:uidLastSave="{00000000-0000-0000-0000-000000000000}"/>
  <bookViews>
    <workbookView xWindow="-120" yWindow="-120" windowWidth="29040" windowHeight="15840" tabRatio="203" firstSheet="2" activeTab="2" xr2:uid="{00000000-000D-0000-FFFF-FFFF00000000}"/>
  </bookViews>
  <sheets>
    <sheet name="Start" sheetId="1" r:id="rId1"/>
    <sheet name="1819C" sheetId="6" r:id="rId2"/>
    <sheet name="1819" sheetId="7" r:id="rId3"/>
    <sheet name="1819 an" sheetId="11" r:id="rId4"/>
  </sheets>
  <definedNames>
    <definedName name="ShowFormulas">_xlfn.LAMBDA(_xlpm.Reference,_xlfn.LET(_xlpm.c,_xlpm.Reference,IFERROR(_xlfn.TOCOL(ADDRESS(ROW(_xlpm.c),COLUMN(_xlpm.c),4)&amp;": "&amp;_xlfn.FORMULATEXT(_xlpm.c),2),"")))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0" i="11" l="1"/>
  <c r="I20" i="7"/>
  <c r="K25" i="11"/>
  <c r="I24" i="11" a="1"/>
  <c r="I24" i="11" s="1"/>
  <c r="K23" i="11"/>
  <c r="I23" i="11" a="1"/>
  <c r="I23" i="11" s="1"/>
  <c r="E23" i="11"/>
  <c r="K20" i="11"/>
  <c r="I19" i="11" a="1"/>
  <c r="I19" i="11" s="1"/>
  <c r="K18" i="11"/>
  <c r="I18" i="11" a="1"/>
  <c r="I18" i="11" s="1"/>
  <c r="E18" i="11"/>
  <c r="I16" i="11"/>
  <c r="I15" i="11" a="1"/>
  <c r="I15" i="11" s="1"/>
  <c r="I14" i="11" a="1"/>
  <c r="I14" i="11" s="1"/>
  <c r="E14" i="11"/>
  <c r="I12" i="11"/>
  <c r="I11" i="11" a="1"/>
  <c r="I11" i="11" s="1"/>
  <c r="E11" i="11"/>
  <c r="I9" i="11"/>
  <c r="I8" i="11"/>
  <c r="E8" i="11"/>
  <c r="I6" i="11"/>
  <c r="E6" i="11"/>
  <c r="K25" i="7"/>
  <c r="K23" i="7"/>
  <c r="K20" i="7"/>
  <c r="K18" i="7"/>
  <c r="E23" i="7"/>
  <c r="E18" i="7"/>
  <c r="I24" i="7" a="1"/>
  <c r="I24" i="7" s="1"/>
  <c r="I19" i="7" a="1"/>
  <c r="I19" i="7" s="1"/>
  <c r="I16" i="7"/>
  <c r="I12" i="7"/>
  <c r="E11" i="7" l="1"/>
  <c r="E14" i="7"/>
  <c r="E8" i="7"/>
  <c r="E6" i="7"/>
  <c r="CK226" i="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Girvin, Michael</author>
  </authors>
  <commentList>
    <comment ref="E11" authorId="0" shapeId="0" xr:uid="{4FC0185F-5BF0-4A7A-894A-8A8981450854}">
      <text/>
    </comment>
    <comment ref="E14" authorId="0" shapeId="0" xr:uid="{63DAC8BF-3A53-4905-A585-2A34CD5D6C10}">
      <text/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Girvin, Michael</author>
  </authors>
  <commentList>
    <comment ref="E11" authorId="0" shapeId="0" xr:uid="{26DD534C-64BD-4945-B151-F42F1F0F362D}">
      <text/>
    </comment>
    <comment ref="E14" authorId="0" shapeId="0" xr:uid="{389A5094-6CED-4DE2-AC28-1028621A8331}">
      <text/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<sst xmlns="http://schemas.openxmlformats.org/spreadsheetml/2006/main" count="505" uniqueCount="41">
  <si>
    <t>Visa</t>
  </si>
  <si>
    <t>PayPal</t>
  </si>
  <si>
    <t>Apple</t>
  </si>
  <si>
    <t>Cash</t>
  </si>
  <si>
    <t>PayMethod</t>
  </si>
  <si>
    <t>Amount</t>
  </si>
  <si>
    <t>Conditions:</t>
  </si>
  <si>
    <t>Videos &amp; Full Free Classes @ excelisfun</t>
  </si>
  <si>
    <t>2560 1440</t>
  </si>
  <si>
    <t>pixels</t>
  </si>
  <si>
    <t>excelisfun</t>
  </si>
  <si>
    <t xml:space="preserve">excelisfun Channel @ YouTube    </t>
  </si>
  <si>
    <r>
      <t xml:space="preserve">Free </t>
    </r>
    <r>
      <rPr>
        <b/>
        <sz val="43"/>
        <color theme="1"/>
        <rFont val="Calibri"/>
        <family val="2"/>
        <scheme val="minor"/>
      </rPr>
      <t>Excel</t>
    </r>
    <r>
      <rPr>
        <b/>
        <sz val="41"/>
        <color theme="1"/>
        <rFont val="Calibri"/>
        <family val="2"/>
        <scheme val="minor"/>
      </rPr>
      <t xml:space="preserve">  Education</t>
    </r>
  </si>
  <si>
    <t>Full College Classes</t>
  </si>
  <si>
    <t>12 years @ YouTube</t>
  </si>
  <si>
    <t>Excel Advanced</t>
  </si>
  <si>
    <t>3300 Excel Videos</t>
  </si>
  <si>
    <t>Excel Beginner</t>
  </si>
  <si>
    <t>100 Playlists</t>
  </si>
  <si>
    <t>Power Query</t>
  </si>
  <si>
    <t>Any Topic</t>
  </si>
  <si>
    <t>Power BI</t>
  </si>
  <si>
    <t>…and much more : )</t>
  </si>
  <si>
    <t>Gigi</t>
  </si>
  <si>
    <t>Logical Test</t>
  </si>
  <si>
    <t>Count:</t>
  </si>
  <si>
    <t>&lt;50</t>
  </si>
  <si>
    <t>Excel Counting Formulas:</t>
  </si>
  <si>
    <t>COUNTIFS, FILTER &amp; SUM( IF ) functions</t>
  </si>
  <si>
    <t>MC</t>
  </si>
  <si>
    <t>1) Single Condition</t>
  </si>
  <si>
    <t>2) AND Logical Test</t>
  </si>
  <si>
    <t>5) OR(AND,Single)</t>
  </si>
  <si>
    <t>3) OR Logical Test (ME)</t>
  </si>
  <si>
    <t>4) OR Logical Test (NOT ME)</t>
  </si>
  <si>
    <t>6) AND(OR,Single)</t>
  </si>
  <si>
    <t>Top 6 Excel Counting Formulas:</t>
  </si>
  <si>
    <t xml:space="preserve"> =IFNA(ADDRESS(ROW(I6:I28),COLUMN(I6:I28),4)&amp;": "&amp;FORMULATEXT(I6:I28),"")</t>
  </si>
  <si>
    <t>OR</t>
  </si>
  <si>
    <r>
      <t xml:space="preserve">
COUNTIFS?</t>
    </r>
    <r>
      <rPr>
        <b/>
        <sz val="60"/>
        <color theme="1"/>
        <rFont val="Calibri"/>
        <family val="2"/>
        <scheme val="minor"/>
      </rPr>
      <t xml:space="preserve">
</t>
    </r>
    <r>
      <rPr>
        <b/>
        <sz val="180"/>
        <color theme="1"/>
        <rFont val="Calibri"/>
        <family val="2"/>
        <scheme val="minor"/>
      </rPr>
      <t>FILTER?</t>
    </r>
    <r>
      <rPr>
        <b/>
        <sz val="60"/>
        <color theme="1"/>
        <rFont val="Calibri"/>
        <family val="2"/>
        <scheme val="minor"/>
      </rPr>
      <t xml:space="preserve">
</t>
    </r>
    <r>
      <rPr>
        <b/>
        <sz val="180"/>
        <color theme="1"/>
        <rFont val="Calibri"/>
        <family val="2"/>
        <scheme val="minor"/>
      </rPr>
      <t>SUM( IF )?</t>
    </r>
  </si>
  <si>
    <t>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</si>
</sst>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0"/>
      <color theme="0"/>
      <name val="Calibri"/>
      <family val="2"/>
      <scheme val="minor"/>
    </font>
    <font>
      <sz val="125"/>
      <color theme="0"/>
      <name val="Calibri"/>
      <family val="2"/>
      <scheme val="minor"/>
    </font>
    <font>
      <b/>
      <sz val="143"/>
      <color theme="0"/>
      <name val="Calibri"/>
      <family val="2"/>
      <scheme val="minor"/>
    </font>
    <font>
      <sz val="69"/>
      <color theme="0"/>
      <name val="Calibri"/>
      <family val="2"/>
      <scheme val="minor"/>
    </font>
    <font>
      <sz val="24"/>
      <color theme="0"/>
      <name val="Calibri"/>
      <family val="2"/>
      <scheme val="minor"/>
    </font>
    <font>
      <b/>
      <sz val="41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90"/>
      <color theme="1"/>
      <name val="Calibri"/>
      <family val="2"/>
      <scheme val="minor"/>
    </font>
    <font>
      <b/>
      <sz val="32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25"/>
      <color theme="1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43"/>
      <color theme="1"/>
      <name val="Calibri"/>
      <family val="2"/>
      <scheme val="minor"/>
    </font>
    <font>
      <b/>
      <sz val="26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80"/>
      <color theme="1"/>
      <name val="Calibri"/>
      <family val="2"/>
      <scheme val="minor"/>
    </font>
    <font>
      <b/>
      <sz val="60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49998474074526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 style="medium">
        <color theme="9" tint="-0.499984740745262"/>
      </left>
      <right/>
      <top style="medium">
        <color theme="9" tint="-0.499984740745262"/>
      </top>
      <bottom style="medium">
        <color theme="9" tint="-0.499984740745262"/>
      </bottom>
      <diagonal/>
    </border>
    <border>
      <left/>
      <right/>
      <top style="medium">
        <color theme="9" tint="-0.499984740745262"/>
      </top>
      <bottom style="medium">
        <color theme="9" tint="-0.499984740745262"/>
      </bottom>
      <diagonal/>
    </border>
    <border>
      <left/>
      <right style="medium">
        <color theme="9" tint="-0.499984740745262"/>
      </right>
      <top style="medium">
        <color theme="9" tint="-0.499984740745262"/>
      </top>
      <bottom style="medium">
        <color theme="9" tint="-0.4999847407452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89">
    <xf numFmtId="0" fontId="0" fillId="0" borderId="0" xfId="0"/>
    <xf numFmtId="0" fontId="1" fillId="0" borderId="0" xfId="0" applyFont="1"/>
    <xf numFmtId="0" fontId="0" fillId="0" borderId="1" xfId="0" applyBorder="1"/>
    <xf numFmtId="0" fontId="0" fillId="2" borderId="1" xfId="0" applyFill="1" applyBorder="1"/>
    <xf numFmtId="0" fontId="0" fillId="2" borderId="0" xfId="0" applyFill="1"/>
    <xf numFmtId="0" fontId="0" fillId="0" borderId="3" xfId="0" applyBorder="1"/>
    <xf numFmtId="0" fontId="0" fillId="5" borderId="0" xfId="0" applyFill="1"/>
    <xf numFmtId="0" fontId="3" fillId="5" borderId="0" xfId="0" applyFont="1" applyFill="1" applyAlignment="1">
      <alignment horizontal="centerContinuous"/>
    </xf>
    <xf numFmtId="0" fontId="2" fillId="6" borderId="0" xfId="0" applyFont="1" applyFill="1"/>
    <xf numFmtId="0" fontId="0" fillId="7" borderId="0" xfId="0" applyFill="1"/>
    <xf numFmtId="0" fontId="9" fillId="0" borderId="0" xfId="0" applyFont="1" applyAlignment="1">
      <alignment horizontal="left" indent="2"/>
    </xf>
    <xf numFmtId="0" fontId="9" fillId="0" borderId="0" xfId="0" applyFont="1"/>
    <xf numFmtId="0" fontId="11" fillId="0" borderId="0" xfId="0" applyFont="1" applyAlignment="1">
      <alignment horizontal="right" indent="2"/>
    </xf>
    <xf numFmtId="0" fontId="8" fillId="0" borderId="0" xfId="0" applyFont="1" applyAlignment="1">
      <alignment horizontal="right" indent="2"/>
    </xf>
    <xf numFmtId="0" fontId="8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/>
    <xf numFmtId="0" fontId="6" fillId="3" borderId="0" xfId="0" applyFont="1" applyFill="1" applyAlignment="1">
      <alignment horizontal="center" vertical="center"/>
    </xf>
    <xf numFmtId="0" fontId="14" fillId="8" borderId="0" xfId="0" applyFont="1" applyFill="1" applyAlignment="1">
      <alignment horizontal="centerContinuous"/>
    </xf>
    <xf numFmtId="0" fontId="7" fillId="8" borderId="0" xfId="0" applyFont="1" applyFill="1" applyAlignment="1">
      <alignment horizontal="centerContinuous"/>
    </xf>
    <xf numFmtId="0" fontId="9" fillId="0" borderId="12" xfId="0" applyFont="1" applyBorder="1" applyAlignment="1">
      <alignment horizontal="left" indent="2"/>
    </xf>
    <xf numFmtId="0" fontId="9" fillId="0" borderId="12" xfId="0" applyFont="1" applyBorder="1"/>
    <xf numFmtId="0" fontId="11" fillId="0" borderId="12" xfId="0" applyFont="1" applyBorder="1" applyAlignment="1">
      <alignment horizontal="right" indent="2"/>
    </xf>
    <xf numFmtId="0" fontId="8" fillId="0" borderId="12" xfId="0" applyFont="1" applyBorder="1" applyAlignment="1">
      <alignment horizontal="right" indent="2"/>
    </xf>
    <xf numFmtId="0" fontId="8" fillId="0" borderId="12" xfId="0" applyFont="1" applyBorder="1"/>
    <xf numFmtId="0" fontId="11" fillId="0" borderId="12" xfId="0" applyFont="1" applyBorder="1"/>
    <xf numFmtId="0" fontId="9" fillId="0" borderId="13" xfId="0" applyFont="1" applyBorder="1" applyAlignment="1">
      <alignment horizontal="left" indent="2"/>
    </xf>
    <xf numFmtId="0" fontId="9" fillId="0" borderId="13" xfId="0" applyFont="1" applyBorder="1"/>
    <xf numFmtId="0" fontId="11" fillId="0" borderId="13" xfId="0" applyFont="1" applyBorder="1" applyAlignment="1">
      <alignment horizontal="right" indent="2"/>
    </xf>
    <xf numFmtId="0" fontId="8" fillId="0" borderId="13" xfId="0" applyFont="1" applyBorder="1" applyAlignment="1">
      <alignment horizontal="right" indent="2"/>
    </xf>
    <xf numFmtId="0" fontId="8" fillId="0" borderId="13" xfId="0" applyFont="1" applyBorder="1"/>
    <xf numFmtId="0" fontId="11" fillId="0" borderId="13" xfId="0" applyFont="1" applyBorder="1"/>
    <xf numFmtId="0" fontId="12" fillId="0" borderId="13" xfId="0" applyFont="1" applyBorder="1"/>
    <xf numFmtId="0" fontId="0" fillId="0" borderId="0" xfId="0" applyAlignment="1">
      <alignment vertical="center"/>
    </xf>
    <xf numFmtId="0" fontId="9" fillId="0" borderId="14" xfId="0" applyFont="1" applyBorder="1"/>
    <xf numFmtId="0" fontId="9" fillId="0" borderId="15" xfId="0" applyFont="1" applyBorder="1"/>
    <xf numFmtId="0" fontId="9" fillId="0" borderId="16" xfId="0" applyFont="1" applyBorder="1"/>
    <xf numFmtId="0" fontId="4" fillId="2" borderId="5" xfId="0" applyFont="1" applyFill="1" applyBorder="1" applyAlignment="1">
      <alignment vertical="top"/>
    </xf>
    <xf numFmtId="0" fontId="7" fillId="2" borderId="0" xfId="0" applyFont="1" applyFill="1" applyAlignment="1">
      <alignment horizontal="centerContinuous"/>
    </xf>
    <xf numFmtId="0" fontId="9" fillId="2" borderId="0" xfId="0" applyFont="1" applyFill="1"/>
    <xf numFmtId="0" fontId="11" fillId="2" borderId="0" xfId="0" applyFont="1" applyFill="1" applyAlignment="1">
      <alignment horizontal="right" indent="2"/>
    </xf>
    <xf numFmtId="0" fontId="8" fillId="2" borderId="0" xfId="0" applyFont="1" applyFill="1" applyAlignment="1">
      <alignment horizontal="right" indent="2"/>
    </xf>
    <xf numFmtId="0" fontId="9" fillId="2" borderId="10" xfId="0" applyFont="1" applyFill="1" applyBorder="1"/>
    <xf numFmtId="0" fontId="11" fillId="2" borderId="10" xfId="0" applyFont="1" applyFill="1" applyBorder="1" applyAlignment="1">
      <alignment horizontal="right" indent="2"/>
    </xf>
    <xf numFmtId="0" fontId="8" fillId="2" borderId="10" xfId="0" applyFont="1" applyFill="1" applyBorder="1" applyAlignment="1">
      <alignment horizontal="right" indent="2"/>
    </xf>
    <xf numFmtId="0" fontId="0" fillId="2" borderId="10" xfId="0" applyFill="1" applyBorder="1"/>
    <xf numFmtId="0" fontId="4" fillId="2" borderId="4" xfId="0" applyFont="1" applyFill="1" applyBorder="1" applyAlignment="1">
      <alignment vertical="top"/>
    </xf>
    <xf numFmtId="0" fontId="2" fillId="2" borderId="7" xfId="0" applyFont="1" applyFill="1" applyBorder="1"/>
    <xf numFmtId="0" fontId="5" fillId="2" borderId="0" xfId="0" applyFont="1" applyFill="1" applyAlignment="1">
      <alignment horizontal="centerContinuous"/>
    </xf>
    <xf numFmtId="0" fontId="2" fillId="2" borderId="0" xfId="0" applyFont="1" applyFill="1" applyAlignment="1">
      <alignment horizontal="centerContinuous"/>
    </xf>
    <xf numFmtId="0" fontId="6" fillId="2" borderId="0" xfId="0" applyFont="1" applyFill="1" applyAlignment="1">
      <alignment horizontal="centerContinuous"/>
    </xf>
    <xf numFmtId="0" fontId="3" fillId="2" borderId="0" xfId="0" applyFont="1" applyFill="1" applyAlignment="1">
      <alignment horizontal="centerContinuous"/>
    </xf>
    <xf numFmtId="0" fontId="0" fillId="2" borderId="7" xfId="0" applyFill="1" applyBorder="1"/>
    <xf numFmtId="0" fontId="8" fillId="2" borderId="0" xfId="0" applyFont="1" applyFill="1" applyAlignment="1">
      <alignment horizontal="centerContinuous"/>
    </xf>
    <xf numFmtId="0" fontId="0" fillId="2" borderId="0" xfId="0" applyFill="1" applyAlignment="1">
      <alignment horizontal="centerContinuous"/>
    </xf>
    <xf numFmtId="0" fontId="9" fillId="2" borderId="0" xfId="0" applyFont="1" applyFill="1" applyAlignment="1">
      <alignment horizontal="centerContinuous"/>
    </xf>
    <xf numFmtId="0" fontId="10" fillId="2" borderId="0" xfId="0" quotePrefix="1" applyFont="1" applyFill="1" applyAlignment="1">
      <alignment horizontal="centerContinuous"/>
    </xf>
    <xf numFmtId="0" fontId="10" fillId="2" borderId="0" xfId="0" applyFont="1" applyFill="1" applyAlignment="1">
      <alignment horizontal="centerContinuous"/>
    </xf>
    <xf numFmtId="0" fontId="9" fillId="2" borderId="0" xfId="0" applyFont="1" applyFill="1" applyAlignment="1">
      <alignment horizontal="left" indent="2"/>
    </xf>
    <xf numFmtId="0" fontId="0" fillId="2" borderId="9" xfId="0" applyFill="1" applyBorder="1"/>
    <xf numFmtId="0" fontId="9" fillId="2" borderId="10" xfId="0" applyFont="1" applyFill="1" applyBorder="1" applyAlignment="1">
      <alignment horizontal="left" indent="2"/>
    </xf>
    <xf numFmtId="0" fontId="16" fillId="6" borderId="0" xfId="0" applyFont="1" applyFill="1"/>
    <xf numFmtId="0" fontId="17" fillId="0" borderId="0" xfId="0" applyFont="1"/>
    <xf numFmtId="0" fontId="2" fillId="3" borderId="2" xfId="0" applyFont="1" applyFill="1" applyBorder="1"/>
    <xf numFmtId="0" fontId="0" fillId="0" borderId="17" xfId="0" applyBorder="1"/>
    <xf numFmtId="0" fontId="0" fillId="0" borderId="18" xfId="0" applyBorder="1"/>
    <xf numFmtId="0" fontId="0" fillId="6" borderId="0" xfId="0" applyFill="1"/>
    <xf numFmtId="0" fontId="9" fillId="6" borderId="0" xfId="0" applyFont="1" applyFill="1" applyAlignment="1">
      <alignment horizontal="left" indent="2"/>
    </xf>
    <xf numFmtId="0" fontId="9" fillId="6" borderId="0" xfId="0" applyFont="1" applyFill="1"/>
    <xf numFmtId="0" fontId="11" fillId="6" borderId="0" xfId="0" applyFont="1" applyFill="1" applyAlignment="1">
      <alignment horizontal="right" indent="2"/>
    </xf>
    <xf numFmtId="0" fontId="8" fillId="6" borderId="0" xfId="0" applyFont="1" applyFill="1" applyAlignment="1">
      <alignment horizontal="right" indent="2"/>
    </xf>
    <xf numFmtId="0" fontId="8" fillId="6" borderId="0" xfId="0" applyFont="1" applyFill="1"/>
    <xf numFmtId="0" fontId="11" fillId="6" borderId="0" xfId="0" applyFont="1" applyFill="1"/>
    <xf numFmtId="0" fontId="12" fillId="6" borderId="0" xfId="0" applyFont="1" applyFill="1"/>
    <xf numFmtId="0" fontId="3" fillId="6" borderId="0" xfId="0" applyFont="1" applyFill="1" applyAlignment="1">
      <alignment horizontal="centerContinuous"/>
    </xf>
    <xf numFmtId="0" fontId="0" fillId="0" borderId="0" xfId="0" applyAlignment="1">
      <alignment horizontal="center" vertical="center"/>
    </xf>
    <xf numFmtId="0" fontId="0" fillId="0" borderId="19" xfId="0" applyBorder="1" applyAlignment="1">
      <alignment horizontal="center"/>
    </xf>
    <xf numFmtId="0" fontId="0" fillId="0" borderId="21" xfId="0" applyBorder="1" applyAlignment="1">
      <alignment horizontal="center"/>
    </xf>
    <xf numFmtId="0" fontId="1" fillId="0" borderId="20" xfId="0" applyFont="1" applyBorder="1" applyAlignment="1">
      <alignment horizontal="center"/>
    </xf>
    <xf numFmtId="0" fontId="18" fillId="4" borderId="4" xfId="0" applyFont="1" applyFill="1" applyBorder="1" applyAlignment="1">
      <alignment horizontal="left" vertical="center" wrapText="1" indent="47"/>
    </xf>
    <xf numFmtId="0" fontId="18" fillId="4" borderId="5" xfId="0" applyFont="1" applyFill="1" applyBorder="1" applyAlignment="1">
      <alignment horizontal="left" vertical="center" wrapText="1" indent="47"/>
    </xf>
    <xf numFmtId="0" fontId="18" fillId="4" borderId="6" xfId="0" applyFont="1" applyFill="1" applyBorder="1" applyAlignment="1">
      <alignment horizontal="left" vertical="center" wrapText="1" indent="47"/>
    </xf>
    <xf numFmtId="0" fontId="18" fillId="4" borderId="7" xfId="0" applyFont="1" applyFill="1" applyBorder="1" applyAlignment="1">
      <alignment horizontal="left" vertical="center" wrapText="1" indent="47"/>
    </xf>
    <xf numFmtId="0" fontId="18" fillId="4" borderId="0" xfId="0" applyFont="1" applyFill="1" applyAlignment="1">
      <alignment horizontal="left" vertical="center" wrapText="1" indent="47"/>
    </xf>
    <xf numFmtId="0" fontId="18" fillId="4" borderId="8" xfId="0" applyFont="1" applyFill="1" applyBorder="1" applyAlignment="1">
      <alignment horizontal="left" vertical="center" wrapText="1" indent="47"/>
    </xf>
    <xf numFmtId="0" fontId="18" fillId="4" borderId="9" xfId="0" applyFont="1" applyFill="1" applyBorder="1" applyAlignment="1">
      <alignment horizontal="left" vertical="center" wrapText="1" indent="47"/>
    </xf>
    <xf numFmtId="0" fontId="18" fillId="4" borderId="10" xfId="0" applyFont="1" applyFill="1" applyBorder="1" applyAlignment="1">
      <alignment horizontal="left" vertical="center" wrapText="1" indent="47"/>
    </xf>
    <xf numFmtId="0" fontId="18" fillId="4" borderId="11" xfId="0" applyFont="1" applyFill="1" applyBorder="1" applyAlignment="1">
      <alignment horizontal="left" vertical="center" wrapText="1" indent="47"/>
    </xf>
  </cellXfs>
  <cellStyles count="1">
    <cellStyle name="Normal" xfId="0" builtinId="0"/>
  </cellStyles>
  <dxfs count="2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</dxfs>
  <tableStyles count="0" defaultTableStyle="TableStyleMedium2" defaultPivotStyle="PivotStyleLight16"/>
  <colors>
    <mruColors>
      <color rgb="FFCC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png"/><Relationship Id="rId2" Type="http://schemas.openxmlformats.org/officeDocument/2006/relationships/image" Target="../media/image2.jp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emf"/><Relationship Id="rId15" Type="http://schemas.openxmlformats.org/officeDocument/2006/relationships/image" Target="../media/image15.jpg"/><Relationship Id="rId23" Type="http://schemas.openxmlformats.org/officeDocument/2006/relationships/image" Target="../media/image23.emf"/><Relationship Id="rId10" Type="http://schemas.openxmlformats.org/officeDocument/2006/relationships/image" Target="../media/image10.jpg"/><Relationship Id="rId19" Type="http://schemas.openxmlformats.org/officeDocument/2006/relationships/image" Target="../media/image19.emf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5.jpeg"/><Relationship Id="rId1" Type="http://schemas.openxmlformats.org/officeDocument/2006/relationships/image" Target="../media/image24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5.jpeg"/><Relationship Id="rId1" Type="http://schemas.openxmlformats.org/officeDocument/2006/relationships/image" Target="../media/image2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82</xdr:col>
      <xdr:colOff>61003</xdr:colOff>
      <xdr:row>32</xdr:row>
      <xdr:rowOff>217852</xdr:rowOff>
    </xdr:from>
    <xdr:to>
      <xdr:col>94</xdr:col>
      <xdr:colOff>1249417</xdr:colOff>
      <xdr:row>33</xdr:row>
      <xdr:rowOff>1742988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8C9763-3955-46DA-8EE2-5C45D5362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44078" y="8247427"/>
          <a:ext cx="8503614" cy="3468236"/>
        </a:xfrm>
        <a:prstGeom prst="rect">
          <a:avLst/>
        </a:prstGeom>
      </xdr:spPr>
    </xdr:pic>
    <xdr:clientData/>
  </xdr:twoCellAnchor>
  <xdr:twoCellAnchor editAs="oneCell">
    <xdr:from>
      <xdr:col>5</xdr:col>
      <xdr:colOff>529373</xdr:colOff>
      <xdr:row>39</xdr:row>
      <xdr:rowOff>1543707</xdr:rowOff>
    </xdr:from>
    <xdr:to>
      <xdr:col>15</xdr:col>
      <xdr:colOff>8612</xdr:colOff>
      <xdr:row>48</xdr:row>
      <xdr:rowOff>660066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4568AC5-B747-4745-BC17-4638EF93D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7373" y="22117707"/>
          <a:ext cx="5575239" cy="5117109"/>
        </a:xfrm>
        <a:prstGeom prst="rect">
          <a:avLst/>
        </a:prstGeom>
      </xdr:spPr>
    </xdr:pic>
    <xdr:clientData/>
  </xdr:twoCellAnchor>
  <xdr:twoCellAnchor editAs="oneCell">
    <xdr:from>
      <xdr:col>81</xdr:col>
      <xdr:colOff>228600</xdr:colOff>
      <xdr:row>34</xdr:row>
      <xdr:rowOff>1285307</xdr:rowOff>
    </xdr:from>
    <xdr:to>
      <xdr:col>89</xdr:col>
      <xdr:colOff>419100</xdr:colOff>
      <xdr:row>36</xdr:row>
      <xdr:rowOff>214916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7DE6E45-8232-4C05-918D-613921DB6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02075" y="13210607"/>
          <a:ext cx="5067300" cy="5035134"/>
        </a:xfrm>
        <a:prstGeom prst="rect">
          <a:avLst/>
        </a:prstGeom>
      </xdr:spPr>
    </xdr:pic>
    <xdr:clientData/>
  </xdr:twoCellAnchor>
  <xdr:twoCellAnchor editAs="oneCell">
    <xdr:from>
      <xdr:col>29</xdr:col>
      <xdr:colOff>690563</xdr:colOff>
      <xdr:row>143</xdr:row>
      <xdr:rowOff>0</xdr:rowOff>
    </xdr:from>
    <xdr:to>
      <xdr:col>37</xdr:col>
      <xdr:colOff>1238249</xdr:colOff>
      <xdr:row>163</xdr:row>
      <xdr:rowOff>714376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B4ED36B-BD7B-430B-9D08-7667D23F31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5" t="11154" r="6211" b="8846"/>
        <a:stretch/>
      </xdr:blipFill>
      <xdr:spPr>
        <a:xfrm>
          <a:off x="19045238" y="89363550"/>
          <a:ext cx="6824661" cy="4962526"/>
        </a:xfrm>
        <a:prstGeom prst="rect">
          <a:avLst/>
        </a:prstGeom>
      </xdr:spPr>
    </xdr:pic>
    <xdr:clientData/>
  </xdr:twoCellAnchor>
  <xdr:twoCellAnchor>
    <xdr:from>
      <xdr:col>57</xdr:col>
      <xdr:colOff>95250</xdr:colOff>
      <xdr:row>150</xdr:row>
      <xdr:rowOff>142874</xdr:rowOff>
    </xdr:from>
    <xdr:to>
      <xdr:col>63</xdr:col>
      <xdr:colOff>0</xdr:colOff>
      <xdr:row>165</xdr:row>
      <xdr:rowOff>119063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CBF08686-D799-4C5B-8C68-7E07C28B2DE2}"/>
            </a:ext>
          </a:extLst>
        </xdr:cNvPr>
        <xdr:cNvGrpSpPr/>
      </xdr:nvGrpSpPr>
      <xdr:grpSpPr>
        <a:xfrm>
          <a:off x="40290750" y="89963624"/>
          <a:ext cx="3619500" cy="4191002"/>
          <a:chOff x="29122687" y="11191875"/>
          <a:chExt cx="5072063" cy="5072063"/>
        </a:xfrm>
      </xdr:grpSpPr>
      <xdr:sp macro="" textlink="">
        <xdr:nvSpPr>
          <xdr:cNvPr id="7" name="Oval 6">
            <a:extLst>
              <a:ext uri="{FF2B5EF4-FFF2-40B4-BE49-F238E27FC236}">
                <a16:creationId xmlns:a16="http://schemas.microsoft.com/office/drawing/2014/main" id="{FF909552-0DAA-6C06-A113-CF5D62F3FD0B}"/>
              </a:ext>
            </a:extLst>
          </xdr:cNvPr>
          <xdr:cNvSpPr/>
        </xdr:nvSpPr>
        <xdr:spPr>
          <a:xfrm>
            <a:off x="29122687" y="11191875"/>
            <a:ext cx="5072063" cy="5072063"/>
          </a:xfrm>
          <a:prstGeom prst="ellipse">
            <a:avLst/>
          </a:prstGeom>
          <a:solidFill>
            <a:srgbClr val="002060"/>
          </a:solidFill>
          <a:ln>
            <a:solidFill>
              <a:srgbClr val="00206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pic>
        <xdr:nvPicPr>
          <xdr:cNvPr id="8" name="Picture 7">
            <a:extLst>
              <a:ext uri="{FF2B5EF4-FFF2-40B4-BE49-F238E27FC236}">
                <a16:creationId xmlns:a16="http://schemas.microsoft.com/office/drawing/2014/main" id="{D4AD97DC-3645-7F1F-71E4-FE37193ED92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9289375" y="13045216"/>
            <a:ext cx="4830923" cy="133753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73</xdr:col>
      <xdr:colOff>173698</xdr:colOff>
      <xdr:row>43</xdr:row>
      <xdr:rowOff>311372</xdr:rowOff>
    </xdr:from>
    <xdr:to>
      <xdr:col>82</xdr:col>
      <xdr:colOff>596621</xdr:colOff>
      <xdr:row>53</xdr:row>
      <xdr:rowOff>419103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F6DBFAB3-5D0A-4197-864F-93521029206D}"/>
            </a:ext>
          </a:extLst>
        </xdr:cNvPr>
        <xdr:cNvGrpSpPr/>
      </xdr:nvGrpSpPr>
      <xdr:grpSpPr>
        <a:xfrm>
          <a:off x="50275198" y="24742997"/>
          <a:ext cx="5995048" cy="5584606"/>
          <a:chOff x="29122687" y="11191875"/>
          <a:chExt cx="5072063" cy="5072063"/>
        </a:xfrm>
      </xdr:grpSpPr>
      <xdr:sp macro="" textlink="">
        <xdr:nvSpPr>
          <xdr:cNvPr id="10" name="Oval 9">
            <a:extLst>
              <a:ext uri="{FF2B5EF4-FFF2-40B4-BE49-F238E27FC236}">
                <a16:creationId xmlns:a16="http://schemas.microsoft.com/office/drawing/2014/main" id="{41595F8B-35DD-DE06-9F35-DFC3F564ECF2}"/>
              </a:ext>
            </a:extLst>
          </xdr:cNvPr>
          <xdr:cNvSpPr/>
        </xdr:nvSpPr>
        <xdr:spPr>
          <a:xfrm>
            <a:off x="29122687" y="11191875"/>
            <a:ext cx="5072063" cy="5072063"/>
          </a:xfrm>
          <a:prstGeom prst="ellipse">
            <a:avLst/>
          </a:prstGeom>
          <a:solidFill>
            <a:srgbClr val="002060"/>
          </a:solidFill>
          <a:ln>
            <a:solidFill>
              <a:srgbClr val="00206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3BAF35FE-8254-094A-E7B9-A3A72532954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9289375" y="13045216"/>
            <a:ext cx="4830923" cy="133753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42</xdr:col>
      <xdr:colOff>0</xdr:colOff>
      <xdr:row>81</xdr:row>
      <xdr:rowOff>0</xdr:rowOff>
    </xdr:from>
    <xdr:to>
      <xdr:col>48</xdr:col>
      <xdr:colOff>514352</xdr:colOff>
      <xdr:row>87</xdr:row>
      <xdr:rowOff>652880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3C8BB9B-8AE9-494F-B1F0-33912FDE9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08550" y="48891825"/>
          <a:ext cx="4562477" cy="4710530"/>
        </a:xfrm>
        <a:prstGeom prst="rect">
          <a:avLst/>
        </a:prstGeom>
      </xdr:spPr>
    </xdr:pic>
    <xdr:clientData/>
  </xdr:twoCellAnchor>
  <xdr:twoCellAnchor editAs="oneCell">
    <xdr:from>
      <xdr:col>199</xdr:col>
      <xdr:colOff>474627</xdr:colOff>
      <xdr:row>80</xdr:row>
      <xdr:rowOff>393448</xdr:rowOff>
    </xdr:from>
    <xdr:to>
      <xdr:col>258</xdr:col>
      <xdr:colOff>444861</xdr:colOff>
      <xdr:row>110</xdr:row>
      <xdr:rowOff>20178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5C9E88F-E4AA-4923-9B2A-EEB55B76F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309902" y="48608998"/>
          <a:ext cx="35936634" cy="19914980"/>
        </a:xfrm>
        <a:prstGeom prst="rect">
          <a:avLst/>
        </a:prstGeom>
      </xdr:spPr>
    </xdr:pic>
    <xdr:clientData/>
  </xdr:twoCellAnchor>
  <xdr:twoCellAnchor editAs="oneCell">
    <xdr:from>
      <xdr:col>63</xdr:col>
      <xdr:colOff>437341</xdr:colOff>
      <xdr:row>56</xdr:row>
      <xdr:rowOff>656897</xdr:rowOff>
    </xdr:from>
    <xdr:to>
      <xdr:col>79</xdr:col>
      <xdr:colOff>415396</xdr:colOff>
      <xdr:row>65</xdr:row>
      <xdr:rowOff>65690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F04CA02-54B1-41B7-8561-D218C8CA8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38016" y="32641847"/>
          <a:ext cx="9731655" cy="5495268"/>
        </a:xfrm>
        <a:prstGeom prst="rect">
          <a:avLst/>
        </a:prstGeom>
      </xdr:spPr>
    </xdr:pic>
    <xdr:clientData/>
  </xdr:twoCellAnchor>
  <xdr:twoCellAnchor editAs="oneCell">
    <xdr:from>
      <xdr:col>75</xdr:col>
      <xdr:colOff>262757</xdr:colOff>
      <xdr:row>71</xdr:row>
      <xdr:rowOff>197068</xdr:rowOff>
    </xdr:from>
    <xdr:to>
      <xdr:col>91</xdr:col>
      <xdr:colOff>336330</xdr:colOff>
      <xdr:row>79</xdr:row>
      <xdr:rowOff>513751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5BBB9BC-31F4-4B9F-BFEC-51EC07F4A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78632" y="42326143"/>
          <a:ext cx="9827173" cy="5726883"/>
        </a:xfrm>
        <a:prstGeom prst="rect">
          <a:avLst/>
        </a:prstGeom>
      </xdr:spPr>
    </xdr:pic>
    <xdr:clientData/>
  </xdr:twoCellAnchor>
  <xdr:twoCellAnchor editAs="oneCell">
    <xdr:from>
      <xdr:col>35</xdr:col>
      <xdr:colOff>361292</xdr:colOff>
      <xdr:row>59</xdr:row>
      <xdr:rowOff>581680</xdr:rowOff>
    </xdr:from>
    <xdr:to>
      <xdr:col>44</xdr:col>
      <xdr:colOff>433224</xdr:colOff>
      <xdr:row>68</xdr:row>
      <xdr:rowOff>87864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50F4BA21-9C5D-41CD-9DD1-6F390EFBB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02192" y="34595455"/>
          <a:ext cx="9549307" cy="55926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32844</xdr:rowOff>
    </xdr:from>
    <xdr:to>
      <xdr:col>15</xdr:col>
      <xdr:colOff>262758</xdr:colOff>
      <xdr:row>76</xdr:row>
      <xdr:rowOff>391313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C79C67E9-6053-4165-B007-2FDE512E9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133094"/>
          <a:ext cx="9406758" cy="5768669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73</xdr:row>
      <xdr:rowOff>65691</xdr:rowOff>
    </xdr:from>
    <xdr:to>
      <xdr:col>39</xdr:col>
      <xdr:colOff>11460</xdr:colOff>
      <xdr:row>81</xdr:row>
      <xdr:rowOff>229916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5E6FEE30-5199-40EE-8A40-8381CBA01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30775" y="43547316"/>
          <a:ext cx="9822210" cy="5574425"/>
        </a:xfrm>
        <a:prstGeom prst="rect">
          <a:avLst/>
        </a:prstGeom>
      </xdr:spPr>
    </xdr:pic>
    <xdr:clientData/>
  </xdr:twoCellAnchor>
  <xdr:twoCellAnchor editAs="oneCell">
    <xdr:from>
      <xdr:col>40</xdr:col>
      <xdr:colOff>98533</xdr:colOff>
      <xdr:row>73</xdr:row>
      <xdr:rowOff>65691</xdr:rowOff>
    </xdr:from>
    <xdr:to>
      <xdr:col>55</xdr:col>
      <xdr:colOff>51702</xdr:colOff>
      <xdr:row>81</xdr:row>
      <xdr:rowOff>164226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71903C2-7E84-4F3D-BA50-541043989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06883" y="43547316"/>
          <a:ext cx="9868694" cy="5508735"/>
        </a:xfrm>
        <a:prstGeom prst="rect">
          <a:avLst/>
        </a:prstGeom>
      </xdr:spPr>
    </xdr:pic>
    <xdr:clientData/>
  </xdr:twoCellAnchor>
  <xdr:twoCellAnchor editAs="oneCell">
    <xdr:from>
      <xdr:col>11</xdr:col>
      <xdr:colOff>361291</xdr:colOff>
      <xdr:row>77</xdr:row>
      <xdr:rowOff>131380</xdr:rowOff>
    </xdr:from>
    <xdr:to>
      <xdr:col>26</xdr:col>
      <xdr:colOff>361291</xdr:colOff>
      <xdr:row>85</xdr:row>
      <xdr:rowOff>390497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AA1EB4B-F7A3-4E1A-B00E-AA5CFE5F1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6891" y="46318105"/>
          <a:ext cx="9391650" cy="5669317"/>
        </a:xfrm>
        <a:prstGeom prst="rect">
          <a:avLst/>
        </a:prstGeom>
      </xdr:spPr>
    </xdr:pic>
    <xdr:clientData/>
  </xdr:twoCellAnchor>
  <xdr:twoCellAnchor editAs="oneCell">
    <xdr:from>
      <xdr:col>57</xdr:col>
      <xdr:colOff>262759</xdr:colOff>
      <xdr:row>73</xdr:row>
      <xdr:rowOff>65691</xdr:rowOff>
    </xdr:from>
    <xdr:to>
      <xdr:col>73</xdr:col>
      <xdr:colOff>336332</xdr:colOff>
      <xdr:row>81</xdr:row>
      <xdr:rowOff>373399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4D80C0F8-448A-4E38-8930-978C2AF98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5834" y="43547316"/>
          <a:ext cx="9827173" cy="5717908"/>
        </a:xfrm>
        <a:prstGeom prst="rect">
          <a:avLst/>
        </a:prstGeom>
      </xdr:spPr>
    </xdr:pic>
    <xdr:clientData/>
  </xdr:twoCellAnchor>
  <xdr:twoCellAnchor editAs="oneCell">
    <xdr:from>
      <xdr:col>82</xdr:col>
      <xdr:colOff>495300</xdr:colOff>
      <xdr:row>38</xdr:row>
      <xdr:rowOff>260441</xdr:rowOff>
    </xdr:from>
    <xdr:to>
      <xdr:col>96</xdr:col>
      <xdr:colOff>76200</xdr:colOff>
      <xdr:row>51</xdr:row>
      <xdr:rowOff>455257</xdr:rowOff>
    </xdr:to>
    <xdr:pic>
      <xdr:nvPicPr>
        <xdr:cNvPr id="23" name="Picture 22" descr="Icon&#10;&#10;Description automatically generated">
          <a:extLst>
            <a:ext uri="{FF2B5EF4-FFF2-40B4-BE49-F238E27FC236}">
              <a16:creationId xmlns:a16="http://schemas.microsoft.com/office/drawing/2014/main" id="{03C49C5F-44BB-4695-8AEE-A24FB883BC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455"/>
        <a:stretch/>
      </xdr:blipFill>
      <xdr:spPr>
        <a:xfrm>
          <a:off x="55578375" y="19462841"/>
          <a:ext cx="11544300" cy="9595991"/>
        </a:xfrm>
        <a:prstGeom prst="rect">
          <a:avLst/>
        </a:prstGeom>
      </xdr:spPr>
    </xdr:pic>
    <xdr:clientData/>
  </xdr:twoCellAnchor>
  <xdr:twoCellAnchor editAs="oneCell">
    <xdr:from>
      <xdr:col>9</xdr:col>
      <xdr:colOff>114300</xdr:colOff>
      <xdr:row>51</xdr:row>
      <xdr:rowOff>76200</xdr:rowOff>
    </xdr:from>
    <xdr:to>
      <xdr:col>16</xdr:col>
      <xdr:colOff>339379</xdr:colOff>
      <xdr:row>53</xdr:row>
      <xdr:rowOff>517064</xdr:rowOff>
    </xdr:to>
    <xdr:pic>
      <xdr:nvPicPr>
        <xdr:cNvPr id="27" name="Picture 26" descr="A blue sign with white text&#10;&#10;Description automatically generated with medium confidence">
          <a:extLst>
            <a:ext uri="{FF2B5EF4-FFF2-40B4-BE49-F238E27FC236}">
              <a16:creationId xmlns:a16="http://schemas.microsoft.com/office/drawing/2014/main" id="{FC95A93F-213E-4436-8EE2-CBEE40CC9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700" y="28679775"/>
          <a:ext cx="4492279" cy="1793414"/>
        </a:xfrm>
        <a:prstGeom prst="rect">
          <a:avLst/>
        </a:prstGeom>
      </xdr:spPr>
    </xdr:pic>
    <xdr:clientData/>
  </xdr:twoCellAnchor>
  <xdr:twoCellAnchor>
    <xdr:from>
      <xdr:col>37</xdr:col>
      <xdr:colOff>419100</xdr:colOff>
      <xdr:row>34</xdr:row>
      <xdr:rowOff>3086100</xdr:rowOff>
    </xdr:from>
    <xdr:to>
      <xdr:col>64</xdr:col>
      <xdr:colOff>571500</xdr:colOff>
      <xdr:row>52</xdr:row>
      <xdr:rowOff>304800</xdr:rowOff>
    </xdr:to>
    <xdr:sp macro="" textlink="">
      <xdr:nvSpPr>
        <xdr:cNvPr id="24" name="Speech Bubble: Rectangle with Corners Rounded 23">
          <a:extLst>
            <a:ext uri="{FF2B5EF4-FFF2-40B4-BE49-F238E27FC236}">
              <a16:creationId xmlns:a16="http://schemas.microsoft.com/office/drawing/2014/main" id="{CA752325-1182-4943-86CA-72F5A0DC85FF}"/>
            </a:ext>
          </a:extLst>
        </xdr:cNvPr>
        <xdr:cNvSpPr/>
      </xdr:nvSpPr>
      <xdr:spPr>
        <a:xfrm rot="5400000">
          <a:off x="27622500" y="12458700"/>
          <a:ext cx="14554200" cy="19659600"/>
        </a:xfrm>
        <a:prstGeom prst="wedgeRoundRectCallout">
          <a:avLst>
            <a:gd name="adj1" fmla="val -9199"/>
            <a:gd name="adj2" fmla="val 58550"/>
            <a:gd name="adj3" fmla="val 16667"/>
          </a:avLst>
        </a:prstGeom>
        <a:noFill/>
        <a:ln w="133350">
          <a:solidFill>
            <a:schemeClr val="accent6">
              <a:lumMod val="75000"/>
            </a:schemeClr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54</xdr:col>
      <xdr:colOff>71437</xdr:colOff>
      <xdr:row>38</xdr:row>
      <xdr:rowOff>607854</xdr:rowOff>
    </xdr:from>
    <xdr:to>
      <xdr:col>64</xdr:col>
      <xdr:colOff>66673</xdr:colOff>
      <xdr:row>45</xdr:row>
      <xdr:rowOff>242887</xdr:rowOff>
    </xdr:to>
    <xdr:pic>
      <xdr:nvPicPr>
        <xdr:cNvPr id="22" name="Picture 21" descr="Icon&#10;&#10;Description automatically generated">
          <a:extLst>
            <a:ext uri="{FF2B5EF4-FFF2-40B4-BE49-F238E27FC236}">
              <a16:creationId xmlns:a16="http://schemas.microsoft.com/office/drawing/2014/main" id="{2181A512-E81C-4D83-82E4-97DB6C9DE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09562" y="19824542"/>
          <a:ext cx="6186486" cy="5707220"/>
        </a:xfrm>
        <a:prstGeom prst="rect">
          <a:avLst/>
        </a:prstGeom>
      </xdr:spPr>
    </xdr:pic>
    <xdr:clientData/>
  </xdr:twoCellAnchor>
  <xdr:twoCellAnchor editAs="oneCell">
    <xdr:from>
      <xdr:col>7</xdr:col>
      <xdr:colOff>114300</xdr:colOff>
      <xdr:row>31</xdr:row>
      <xdr:rowOff>838200</xdr:rowOff>
    </xdr:from>
    <xdr:to>
      <xdr:col>54</xdr:col>
      <xdr:colOff>114300</xdr:colOff>
      <xdr:row>32</xdr:row>
      <xdr:rowOff>1485900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E73B23B3-07EE-D3CC-1F6C-A203A0A3C0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5"/>
        <a:stretch/>
      </xdr:blipFill>
      <xdr:spPr bwMode="auto">
        <a:xfrm>
          <a:off x="4381500" y="6934200"/>
          <a:ext cx="33794700" cy="259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68</xdr:col>
      <xdr:colOff>304800</xdr:colOff>
      <xdr:row>38</xdr:row>
      <xdr:rowOff>457200</xdr:rowOff>
    </xdr:from>
    <xdr:to>
      <xdr:col>72</xdr:col>
      <xdr:colOff>266700</xdr:colOff>
      <xdr:row>39</xdr:row>
      <xdr:rowOff>1409700</xdr:rowOff>
    </xdr:to>
    <xdr:pic>
      <xdr:nvPicPr>
        <xdr:cNvPr id="33" name="Picture 32" descr="Icon&#10;&#10;Description automatically generated with medium confidence">
          <a:extLst>
            <a:ext uri="{FF2B5EF4-FFF2-40B4-BE49-F238E27FC236}">
              <a16:creationId xmlns:a16="http://schemas.microsoft.com/office/drawing/2014/main" id="{FBC8B5EE-4CB7-4D08-A4D1-D1A78DE0E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01100" y="19697700"/>
          <a:ext cx="2400300" cy="2400300"/>
        </a:xfrm>
        <a:prstGeom prst="rect">
          <a:avLst/>
        </a:prstGeom>
      </xdr:spPr>
    </xdr:pic>
    <xdr:clientData/>
  </xdr:twoCellAnchor>
  <xdr:twoCellAnchor editAs="oneCell">
    <xdr:from>
      <xdr:col>69</xdr:col>
      <xdr:colOff>114301</xdr:colOff>
      <xdr:row>35</xdr:row>
      <xdr:rowOff>502841</xdr:rowOff>
    </xdr:from>
    <xdr:to>
      <xdr:col>88</xdr:col>
      <xdr:colOff>114301</xdr:colOff>
      <xdr:row>55</xdr:row>
      <xdr:rowOff>544117</xdr:rowOff>
    </xdr:to>
    <xdr:pic>
      <xdr:nvPicPr>
        <xdr:cNvPr id="35" name="Picture 34" descr="A person's face with glasses&#10;&#10;Description automatically generated with medium confidence">
          <a:extLst>
            <a:ext uri="{FF2B5EF4-FFF2-40B4-BE49-F238E27FC236}">
              <a16:creationId xmlns:a16="http://schemas.microsoft.com/office/drawing/2014/main" id="{BD4BD779-CC2A-47B2-8F77-53D33952A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20201" y="16238141"/>
          <a:ext cx="11582400" cy="15624176"/>
        </a:xfrm>
        <a:prstGeom prst="rect">
          <a:avLst/>
        </a:prstGeom>
      </xdr:spPr>
    </xdr:pic>
    <xdr:clientData/>
  </xdr:twoCellAnchor>
  <xdr:twoCellAnchor editAs="oneCell">
    <xdr:from>
      <xdr:col>19</xdr:col>
      <xdr:colOff>14287</xdr:colOff>
      <xdr:row>34</xdr:row>
      <xdr:rowOff>2365432</xdr:rowOff>
    </xdr:from>
    <xdr:to>
      <xdr:col>35</xdr:col>
      <xdr:colOff>333375</xdr:colOff>
      <xdr:row>53</xdr:row>
      <xdr:rowOff>9526</xdr:rowOff>
    </xdr:to>
    <xdr:pic>
      <xdr:nvPicPr>
        <xdr:cNvPr id="29" name="Picture 28" descr="A person wearing a hat and holding up the middle finger&#10;&#10;Description automatically generated with medium confidence">
          <a:extLst>
            <a:ext uri="{FF2B5EF4-FFF2-40B4-BE49-F238E27FC236}">
              <a16:creationId xmlns:a16="http://schemas.microsoft.com/office/drawing/2014/main" id="{857135A5-4FCB-B3A0-E985-8A9CD84F4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7662" y="14319307"/>
          <a:ext cx="11225213" cy="15598719"/>
        </a:xfrm>
        <a:prstGeom prst="rect">
          <a:avLst/>
        </a:prstGeom>
      </xdr:spPr>
    </xdr:pic>
    <xdr:clientData/>
  </xdr:twoCellAnchor>
  <xdr:twoCellAnchor editAs="oneCell">
    <xdr:from>
      <xdr:col>18</xdr:col>
      <xdr:colOff>595312</xdr:colOff>
      <xdr:row>33</xdr:row>
      <xdr:rowOff>1928812</xdr:rowOff>
    </xdr:from>
    <xdr:to>
      <xdr:col>66</xdr:col>
      <xdr:colOff>469513</xdr:colOff>
      <xdr:row>34</xdr:row>
      <xdr:rowOff>2428874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EA234DA4-96F9-C23C-793B-4F4576BA1B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39562" y="11930062"/>
          <a:ext cx="34497576" cy="2452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90487</xdr:colOff>
      <xdr:row>34</xdr:row>
      <xdr:rowOff>2609850</xdr:rowOff>
    </xdr:from>
    <xdr:to>
      <xdr:col>24</xdr:col>
      <xdr:colOff>529171</xdr:colOff>
      <xdr:row>36</xdr:row>
      <xdr:rowOff>190500</xdr:rowOff>
    </xdr:to>
    <xdr:pic>
      <xdr:nvPicPr>
        <xdr:cNvPr id="26" name="Picture 25" descr="Icon&#10;&#10;Description automatically generated with medium confidence">
          <a:extLst>
            <a:ext uri="{FF2B5EF4-FFF2-40B4-BE49-F238E27FC236}">
              <a16:creationId xmlns:a16="http://schemas.microsoft.com/office/drawing/2014/main" id="{FC26854E-B51E-44DB-A422-350C55598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53862" y="14563725"/>
          <a:ext cx="3772434" cy="36766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DFD615F-3D9D-4234-9F1D-F95F1B8EB874}" name="S" displayName="S" ref="B4:C222" totalsRowShown="0" headerRowDxfId="1">
  <autoFilter ref="B4:C222" xr:uid="{BA1668DC-EEC2-4858-9E86-4ADD6DCAE761}"/>
  <tableColumns count="2">
    <tableColumn id="1" xr3:uid="{00801E71-BF97-4688-8386-4C0270228FF0}" name="PayMethod"/>
    <tableColumn id="2" xr3:uid="{4475B785-3C49-4740-A733-74D6ED14715D}" name="Amount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B2EC2FA-5CB4-48C3-A044-394266E9DF81}" name="S_2" displayName="S_2" ref="B4:C222" totalsRowShown="0" headerRowDxfId="0">
  <autoFilter ref="B4:C222" xr:uid="{BA1668DC-EEC2-4858-9E86-4ADD6DCAE761}"/>
  <tableColumns count="2">
    <tableColumn id="1" xr3:uid="{59DA4166-40E3-4FCA-A010-E3F2C81B3A1A}" name="PayMethod"/>
    <tableColumn id="2" xr3:uid="{D29A3DDD-2349-4D19-AEFA-A00D6D231DA5}" name="Amount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C1"/>
  <sheetViews>
    <sheetView zoomScale="145" zoomScaleNormal="145" workbookViewId="0">
      <selection activeCell="C1" sqref="C1"/>
    </sheetView>
  </sheetViews>
  <sheetFormatPr defaultRowHeight="15" x14ac:dyDescent="0.25"/>
  <cols>
    <col min="1" max="2" width="2.28515625" customWidth="1"/>
    <col min="3" max="3" width="91.140625" customWidth="1"/>
  </cols>
  <sheetData>
    <row r="1" spans="3:3" ht="33.75" x14ac:dyDescent="0.5">
      <c r="C1" s="62" t="s">
        <v>36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B1495-4861-4BAD-AA90-55C46BC4C971}">
  <sheetPr>
    <tabColor rgb="FFFFFF00"/>
  </sheetPr>
  <dimension ref="A19:CQ226"/>
  <sheetViews>
    <sheetView showGridLines="0" topLeftCell="P34" zoomScale="40" zoomScaleNormal="40" workbookViewId="0">
      <selection activeCell="BV35" sqref="BV35"/>
    </sheetView>
  </sheetViews>
  <sheetFormatPr defaultRowHeight="15" x14ac:dyDescent="0.25"/>
  <cols>
    <col min="13" max="13" width="9.140625" customWidth="1"/>
    <col min="23" max="23" width="12.85546875" customWidth="1"/>
    <col min="27" max="27" width="12.140625" bestFit="1" customWidth="1"/>
    <col min="28" max="30" width="10.85546875" bestFit="1" customWidth="1"/>
    <col min="31" max="31" width="11.140625" bestFit="1" customWidth="1"/>
    <col min="35" max="35" width="11.85546875" bestFit="1" customWidth="1"/>
    <col min="36" max="36" width="11.5703125" customWidth="1"/>
    <col min="37" max="37" width="21.28515625" bestFit="1" customWidth="1"/>
    <col min="38" max="38" width="23.140625" customWidth="1"/>
    <col min="39" max="40" width="19" bestFit="1" customWidth="1"/>
    <col min="41" max="41" width="18" bestFit="1" customWidth="1"/>
    <col min="42" max="42" width="6" customWidth="1"/>
    <col min="43" max="43" width="15" bestFit="1" customWidth="1"/>
    <col min="95" max="95" width="60.5703125" bestFit="1" customWidth="1"/>
  </cols>
  <sheetData>
    <row r="19" spans="20:66" x14ac:dyDescent="0.25"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</row>
    <row r="20" spans="20:66" x14ac:dyDescent="0.25"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</row>
    <row r="21" spans="20:66" x14ac:dyDescent="0.25"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</row>
    <row r="22" spans="20:66" x14ac:dyDescent="0.25"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</row>
    <row r="23" spans="20:66" x14ac:dyDescent="0.25"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</row>
    <row r="24" spans="20:66" x14ac:dyDescent="0.25"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</row>
    <row r="25" spans="20:66" x14ac:dyDescent="0.25"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</row>
    <row r="26" spans="20:66" x14ac:dyDescent="0.25"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</row>
    <row r="27" spans="20:66" x14ac:dyDescent="0.25"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</row>
    <row r="28" spans="20:66" x14ac:dyDescent="0.25"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</row>
    <row r="29" spans="20:66" x14ac:dyDescent="0.25"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</row>
    <row r="30" spans="20:66" x14ac:dyDescent="0.25"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</row>
    <row r="31" spans="20:66" ht="29.25" customHeight="1" x14ac:dyDescent="0.25"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</row>
    <row r="32" spans="20:66" ht="153" x14ac:dyDescent="2.2000000000000002">
      <c r="T32" s="6"/>
      <c r="U32" s="7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 t="s">
        <v>7</v>
      </c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</row>
    <row r="33" spans="1:94" ht="153" x14ac:dyDescent="2.2000000000000002">
      <c r="T33" s="6"/>
      <c r="U33" s="7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</row>
    <row r="34" spans="1:94" ht="153.75" thickBot="1" x14ac:dyDescent="2.25">
      <c r="S34" s="67"/>
      <c r="T34" s="67"/>
      <c r="U34" s="75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  <c r="AP34" s="67"/>
      <c r="AQ34" s="67"/>
      <c r="AR34" s="67"/>
      <c r="AS34" s="67"/>
      <c r="AT34" s="67"/>
      <c r="AU34" s="67"/>
      <c r="AV34" s="67"/>
      <c r="AW34" s="67"/>
      <c r="AX34" s="67"/>
      <c r="AY34" s="67"/>
      <c r="AZ34" s="67"/>
      <c r="BA34" s="67"/>
      <c r="BB34" s="67"/>
      <c r="BC34" s="67"/>
      <c r="BD34" s="67"/>
      <c r="BE34" s="67"/>
      <c r="BF34" s="67"/>
      <c r="BG34" s="67"/>
      <c r="BH34" s="67"/>
      <c r="BI34" s="67"/>
      <c r="BJ34" s="67"/>
      <c r="BK34" s="67"/>
      <c r="BL34" s="67"/>
      <c r="BM34" s="67"/>
      <c r="BN34" s="67"/>
      <c r="BO34" s="67"/>
    </row>
    <row r="35" spans="1:94" ht="298.5" customHeight="1" x14ac:dyDescent="0.25">
      <c r="S35" s="67"/>
      <c r="T35" s="47"/>
      <c r="U35" s="38"/>
      <c r="V35" s="38"/>
      <c r="W35" s="38"/>
      <c r="X35" s="38"/>
      <c r="Y35" s="38"/>
      <c r="Z35" s="38" t="s">
        <v>27</v>
      </c>
      <c r="AA35" s="38"/>
      <c r="AB35" s="38"/>
      <c r="AC35" s="38"/>
      <c r="AD35" s="38"/>
      <c r="AE35" s="38"/>
      <c r="AF35" s="38"/>
      <c r="AG35" s="38"/>
      <c r="AH35" s="38"/>
      <c r="AI35" s="38"/>
      <c r="AJ35" s="80" t="s">
        <v>39</v>
      </c>
      <c r="AK35" s="81"/>
      <c r="AL35" s="81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1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2"/>
      <c r="BO35" s="67"/>
    </row>
    <row r="36" spans="1:94" ht="182.25" customHeight="1" x14ac:dyDescent="2.6">
      <c r="S36" s="67"/>
      <c r="T36" s="48"/>
      <c r="U36" s="49"/>
      <c r="V36" s="50"/>
      <c r="W36" s="51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83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5"/>
      <c r="BO36" s="67"/>
    </row>
    <row r="37" spans="1:94" ht="69" customHeight="1" x14ac:dyDescent="2.2000000000000002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48"/>
      <c r="U37" s="52"/>
      <c r="V37" s="50"/>
      <c r="W37" s="51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83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5"/>
      <c r="BO37" s="67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</row>
    <row r="38" spans="1:94" ht="23.25" customHeight="1" x14ac:dyDescent="0.8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67"/>
      <c r="T38" s="53"/>
      <c r="U38" s="54"/>
      <c r="V38" s="55"/>
      <c r="W38" s="56"/>
      <c r="X38" s="56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83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5"/>
      <c r="BO38" s="67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</row>
    <row r="39" spans="1:94" ht="114.75" customHeight="1" x14ac:dyDescent="1.6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67"/>
      <c r="T39" s="53"/>
      <c r="U39" s="57"/>
      <c r="V39" s="55"/>
      <c r="W39" s="56"/>
      <c r="X39" s="56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83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85"/>
      <c r="BO39" s="67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</row>
    <row r="40" spans="1:94" ht="114.75" customHeight="1" x14ac:dyDescent="1.65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67"/>
      <c r="T40" s="53"/>
      <c r="U40" s="58"/>
      <c r="V40" s="55"/>
      <c r="W40" s="56"/>
      <c r="X40" s="56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83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5"/>
      <c r="BO40" s="67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</row>
    <row r="41" spans="1:94" ht="114.75" customHeight="1" x14ac:dyDescent="1.65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67"/>
      <c r="T41" s="53"/>
      <c r="U41" s="58"/>
      <c r="V41" s="55"/>
      <c r="W41" s="56"/>
      <c r="X41" s="56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83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85"/>
      <c r="BO41" s="67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</row>
    <row r="42" spans="1:94" ht="33.75" customHeight="1" x14ac:dyDescent="0.5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67"/>
      <c r="T42" s="53"/>
      <c r="U42" s="4"/>
      <c r="V42" s="4"/>
      <c r="W42" s="59"/>
      <c r="X42" s="40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83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5"/>
      <c r="BO42" s="67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</row>
    <row r="43" spans="1:94" ht="33.75" customHeight="1" x14ac:dyDescent="0.5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67"/>
      <c r="T43" s="53"/>
      <c r="U43" s="4"/>
      <c r="V43" s="4"/>
      <c r="W43" s="59"/>
      <c r="X43" s="40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83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8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85"/>
      <c r="BO43" s="67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</row>
    <row r="44" spans="1:94" ht="33.75" customHeight="1" x14ac:dyDescent="0.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67"/>
      <c r="T44" s="53"/>
      <c r="U44" s="4"/>
      <c r="V44" s="4"/>
      <c r="W44" s="59"/>
      <c r="X44" s="40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83"/>
      <c r="AK44" s="84"/>
      <c r="AL44" s="8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8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85"/>
      <c r="BO44" s="67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</row>
    <row r="45" spans="1:94" ht="33.75" customHeight="1" x14ac:dyDescent="0.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67"/>
      <c r="T45" s="53"/>
      <c r="U45" s="4"/>
      <c r="V45" s="4"/>
      <c r="W45" s="59"/>
      <c r="X45" s="40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83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5"/>
      <c r="BO45" s="67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</row>
    <row r="46" spans="1:94" ht="33.75" customHeight="1" x14ac:dyDescent="0.5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67"/>
      <c r="T46" s="53"/>
      <c r="U46" s="4"/>
      <c r="V46" s="4"/>
      <c r="W46" s="59"/>
      <c r="X46" s="40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83"/>
      <c r="AK46" s="84"/>
      <c r="AL46" s="8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85"/>
      <c r="BO46" s="67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</row>
    <row r="47" spans="1:94" ht="33.75" customHeight="1" x14ac:dyDescent="0.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67"/>
      <c r="T47" s="53"/>
      <c r="U47" s="4"/>
      <c r="V47" s="4"/>
      <c r="W47" s="59"/>
      <c r="X47" s="40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83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85"/>
      <c r="BO47" s="67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</row>
    <row r="48" spans="1:94" ht="33.75" customHeight="1" x14ac:dyDescent="0.5">
      <c r="S48" s="67"/>
      <c r="T48" s="53"/>
      <c r="U48" s="4"/>
      <c r="V48" s="4"/>
      <c r="W48" s="59"/>
      <c r="X48" s="40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83"/>
      <c r="AK48" s="84"/>
      <c r="AL48" s="8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8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85"/>
      <c r="BO48" s="67"/>
    </row>
    <row r="49" spans="19:67" ht="53.25" customHeight="1" x14ac:dyDescent="0.8">
      <c r="S49" s="67"/>
      <c r="T49" s="53"/>
      <c r="U49" s="4"/>
      <c r="V49" s="4"/>
      <c r="W49" s="59"/>
      <c r="X49" s="40"/>
      <c r="Y49" s="40"/>
      <c r="Z49" s="40"/>
      <c r="AA49" s="40"/>
      <c r="AB49" s="40"/>
      <c r="AC49" s="40"/>
      <c r="AD49" s="41"/>
      <c r="AE49" s="42"/>
      <c r="AF49" s="4"/>
      <c r="AG49" s="40"/>
      <c r="AH49" s="40"/>
      <c r="AI49" s="40"/>
      <c r="AJ49" s="83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5"/>
      <c r="BO49" s="67"/>
    </row>
    <row r="50" spans="19:67" ht="53.25" customHeight="1" x14ac:dyDescent="0.8">
      <c r="S50" s="67"/>
      <c r="T50" s="53"/>
      <c r="U50" s="4"/>
      <c r="V50" s="4"/>
      <c r="W50" s="59"/>
      <c r="X50" s="40"/>
      <c r="Y50" s="40"/>
      <c r="Z50" s="40"/>
      <c r="AA50" s="40"/>
      <c r="AB50" s="40"/>
      <c r="AC50" s="40"/>
      <c r="AD50" s="41"/>
      <c r="AE50" s="42"/>
      <c r="AF50" s="4"/>
      <c r="AG50" s="40"/>
      <c r="AH50" s="40"/>
      <c r="AI50" s="40"/>
      <c r="AJ50" s="83"/>
      <c r="AK50" s="84"/>
      <c r="AL50" s="8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8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85"/>
      <c r="BO50" s="67"/>
    </row>
    <row r="51" spans="19:67" ht="53.25" customHeight="1" x14ac:dyDescent="0.8">
      <c r="S51" s="67"/>
      <c r="T51" s="53"/>
      <c r="U51" s="4"/>
      <c r="V51" s="4"/>
      <c r="W51" s="59"/>
      <c r="X51" s="40"/>
      <c r="Y51" s="40"/>
      <c r="Z51" s="40"/>
      <c r="AA51" s="40"/>
      <c r="AB51" s="40"/>
      <c r="AC51" s="40"/>
      <c r="AD51" s="41"/>
      <c r="AE51" s="42"/>
      <c r="AF51" s="4"/>
      <c r="AG51" s="40"/>
      <c r="AH51" s="40"/>
      <c r="AI51" s="40"/>
      <c r="AJ51" s="83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8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85"/>
      <c r="BO51" s="67"/>
    </row>
    <row r="52" spans="19:67" ht="53.25" customHeight="1" x14ac:dyDescent="0.8">
      <c r="S52" s="67"/>
      <c r="T52" s="53"/>
      <c r="U52" s="4"/>
      <c r="V52" s="4"/>
      <c r="W52" s="59"/>
      <c r="X52" s="40"/>
      <c r="Y52" s="40"/>
      <c r="Z52" s="40"/>
      <c r="AA52" s="40"/>
      <c r="AB52" s="40"/>
      <c r="AC52" s="40"/>
      <c r="AD52" s="41"/>
      <c r="AE52" s="42"/>
      <c r="AF52" s="4"/>
      <c r="AG52" s="40"/>
      <c r="AH52" s="40"/>
      <c r="AI52" s="40"/>
      <c r="AJ52" s="83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8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85"/>
      <c r="BO52" s="67"/>
    </row>
    <row r="53" spans="19:67" ht="53.25" customHeight="1" thickBot="1" x14ac:dyDescent="0.85">
      <c r="S53" s="67"/>
      <c r="T53" s="60"/>
      <c r="U53" s="46"/>
      <c r="V53" s="46"/>
      <c r="W53" s="61"/>
      <c r="X53" s="43"/>
      <c r="Y53" s="43"/>
      <c r="Z53" s="43"/>
      <c r="AA53" s="43"/>
      <c r="AB53" s="43"/>
      <c r="AC53" s="43"/>
      <c r="AD53" s="44"/>
      <c r="AE53" s="45"/>
      <c r="AF53" s="46"/>
      <c r="AG53" s="43"/>
      <c r="AH53" s="43"/>
      <c r="AI53" s="43"/>
      <c r="AJ53" s="86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8"/>
      <c r="BO53" s="67"/>
    </row>
    <row r="54" spans="19:67" ht="53.25" x14ac:dyDescent="0.8">
      <c r="S54" s="67"/>
      <c r="T54" s="67"/>
      <c r="U54" s="67"/>
      <c r="V54" s="67"/>
      <c r="W54" s="68"/>
      <c r="X54" s="69"/>
      <c r="Y54" s="69"/>
      <c r="Z54" s="69"/>
      <c r="AA54" s="69"/>
      <c r="AB54" s="69"/>
      <c r="AC54" s="69"/>
      <c r="AD54" s="70"/>
      <c r="AE54" s="71"/>
      <c r="AF54" s="67"/>
      <c r="AG54" s="69"/>
      <c r="AH54" s="69"/>
      <c r="AI54" s="69"/>
      <c r="AJ54" s="69"/>
      <c r="AK54" s="69"/>
      <c r="AL54" s="69"/>
      <c r="AM54" s="69"/>
      <c r="AN54" s="69"/>
      <c r="AO54" s="69"/>
      <c r="AP54" s="72"/>
      <c r="AQ54" s="72"/>
      <c r="AR54" s="72"/>
      <c r="AS54" s="73"/>
      <c r="AT54" s="69"/>
      <c r="AU54" s="74"/>
      <c r="AV54" s="69"/>
      <c r="AW54" s="69"/>
      <c r="AX54" s="69"/>
      <c r="AY54" s="69"/>
      <c r="AZ54" s="69"/>
      <c r="BA54" s="67"/>
      <c r="BB54" s="67"/>
      <c r="BC54" s="67"/>
      <c r="BD54" s="67"/>
      <c r="BE54" s="67"/>
      <c r="BF54" s="67"/>
      <c r="BG54" s="67"/>
      <c r="BH54" s="67"/>
      <c r="BI54" s="67"/>
      <c r="BJ54" s="67"/>
      <c r="BK54" s="67"/>
      <c r="BL54" s="67"/>
      <c r="BM54" s="67"/>
      <c r="BN54" s="67"/>
      <c r="BO54" s="67"/>
    </row>
    <row r="55" spans="19:67" ht="53.25" x14ac:dyDescent="0.8">
      <c r="S55" s="67"/>
      <c r="T55" s="67"/>
      <c r="U55" s="67"/>
      <c r="V55" s="67"/>
      <c r="W55" s="68"/>
      <c r="X55" s="69"/>
      <c r="Y55" s="69"/>
      <c r="Z55" s="69"/>
      <c r="AA55" s="69"/>
      <c r="AB55" s="69"/>
      <c r="AC55" s="69"/>
      <c r="AD55" s="70"/>
      <c r="AE55" s="71"/>
      <c r="AF55" s="67"/>
      <c r="AG55" s="69"/>
      <c r="AH55" s="69"/>
      <c r="AI55" s="69"/>
      <c r="AJ55" s="69"/>
      <c r="AK55" s="69"/>
      <c r="AL55" s="69"/>
      <c r="AM55" s="69"/>
      <c r="AN55" s="69"/>
      <c r="AO55" s="69"/>
      <c r="AP55" s="72"/>
      <c r="AQ55" s="72"/>
      <c r="AR55" s="72"/>
      <c r="AS55" s="73"/>
      <c r="AT55" s="69"/>
      <c r="AU55" s="74"/>
      <c r="AV55" s="69"/>
      <c r="AW55" s="69"/>
      <c r="AX55" s="69"/>
      <c r="AY55" s="69"/>
      <c r="AZ55" s="69"/>
      <c r="BA55" s="67"/>
      <c r="BB55" s="67"/>
      <c r="BC55" s="67"/>
      <c r="BD55" s="67"/>
      <c r="BE55" s="67"/>
      <c r="BF55" s="67"/>
      <c r="BG55" s="67"/>
      <c r="BH55" s="67"/>
      <c r="BI55" s="67"/>
      <c r="BJ55" s="67"/>
      <c r="BK55" s="67"/>
      <c r="BL55" s="67"/>
      <c r="BM55" s="67"/>
      <c r="BN55" s="67"/>
      <c r="BO55" s="67"/>
    </row>
    <row r="56" spans="19:67" ht="53.25" x14ac:dyDescent="0.8">
      <c r="S56" s="67"/>
      <c r="T56" s="67"/>
      <c r="U56" s="67"/>
      <c r="V56" s="67"/>
      <c r="W56" s="68"/>
      <c r="X56" s="69"/>
      <c r="Y56" s="69"/>
      <c r="Z56" s="69"/>
      <c r="AA56" s="69"/>
      <c r="AB56" s="69"/>
      <c r="AC56" s="69"/>
      <c r="AD56" s="70"/>
      <c r="AE56" s="71"/>
      <c r="AF56" s="67"/>
      <c r="AG56" s="69"/>
      <c r="AH56" s="69"/>
      <c r="AI56" s="69"/>
      <c r="AJ56" s="69"/>
      <c r="AK56" s="69"/>
      <c r="AL56" s="69"/>
      <c r="AM56" s="69"/>
      <c r="AN56" s="69"/>
      <c r="AO56" s="69"/>
      <c r="AP56" s="72"/>
      <c r="AQ56" s="72"/>
      <c r="AR56" s="72"/>
      <c r="AS56" s="73"/>
      <c r="AT56" s="69"/>
      <c r="AU56" s="74"/>
      <c r="AV56" s="69"/>
      <c r="AW56" s="69"/>
      <c r="AX56" s="69"/>
      <c r="AY56" s="69"/>
      <c r="AZ56" s="69"/>
      <c r="BA56" s="67"/>
      <c r="BB56" s="67"/>
      <c r="BC56" s="67"/>
      <c r="BD56" s="67"/>
      <c r="BE56" s="67"/>
      <c r="BF56" s="67"/>
      <c r="BG56" s="67"/>
      <c r="BH56" s="67"/>
      <c r="BI56" s="67"/>
      <c r="BJ56" s="67"/>
      <c r="BK56" s="67"/>
      <c r="BL56" s="67"/>
      <c r="BM56" s="67"/>
      <c r="BN56" s="67"/>
      <c r="BO56" s="67"/>
    </row>
    <row r="57" spans="19:67" ht="53.25" x14ac:dyDescent="0.8">
      <c r="W57" s="10"/>
      <c r="X57" s="11"/>
      <c r="Y57" s="11"/>
      <c r="Z57" s="11"/>
      <c r="AA57" s="11"/>
      <c r="AB57" s="11"/>
      <c r="AC57" s="11"/>
      <c r="AD57" s="12"/>
      <c r="AE57" s="13"/>
      <c r="AG57" s="11"/>
      <c r="AH57" s="11"/>
      <c r="AI57" s="11"/>
      <c r="AJ57" s="11"/>
      <c r="AK57" s="11"/>
      <c r="AL57" s="11"/>
      <c r="AM57" s="11"/>
      <c r="AN57" s="11"/>
      <c r="AO57" s="11"/>
      <c r="AP57" s="14"/>
      <c r="AQ57" s="14"/>
      <c r="AR57" s="14"/>
      <c r="AS57" s="15"/>
      <c r="AT57" s="11"/>
      <c r="AU57" s="16"/>
      <c r="AV57" s="11"/>
      <c r="AW57" s="11"/>
      <c r="AX57" s="11"/>
      <c r="AY57" s="11"/>
      <c r="AZ57" s="11"/>
    </row>
    <row r="58" spans="19:67" ht="53.25" x14ac:dyDescent="0.8">
      <c r="W58" s="10"/>
      <c r="X58" s="11"/>
      <c r="Y58" s="11"/>
      <c r="Z58" s="11"/>
      <c r="AA58" s="11"/>
      <c r="AB58" s="11"/>
      <c r="AC58" s="11"/>
      <c r="AD58" s="12"/>
      <c r="AE58" s="13"/>
      <c r="AG58" s="11"/>
      <c r="AH58" s="11"/>
      <c r="AI58" s="11"/>
      <c r="AJ58" s="11"/>
      <c r="AK58" s="11"/>
      <c r="AL58" s="11"/>
      <c r="AM58" s="11"/>
      <c r="AN58" s="11"/>
      <c r="AO58" s="11"/>
      <c r="AP58" s="14"/>
      <c r="AQ58" s="14"/>
      <c r="AR58" s="14"/>
      <c r="AS58" s="15"/>
      <c r="AT58" s="11"/>
      <c r="AU58" s="16"/>
      <c r="AV58" s="11"/>
      <c r="AW58" s="11"/>
      <c r="AX58" s="11"/>
      <c r="AY58" s="11"/>
      <c r="AZ58" s="11"/>
    </row>
    <row r="59" spans="19:67" ht="53.25" x14ac:dyDescent="0.8">
      <c r="W59" s="10"/>
      <c r="X59" s="11"/>
      <c r="Y59" s="11"/>
      <c r="Z59" s="11"/>
      <c r="AA59" s="11"/>
      <c r="AB59" s="11"/>
      <c r="AC59" s="11"/>
      <c r="AD59" s="12"/>
      <c r="AE59" s="13"/>
      <c r="AG59" s="11"/>
      <c r="AH59" s="11"/>
      <c r="AI59" s="11"/>
      <c r="AJ59" s="11"/>
      <c r="AK59" s="11"/>
      <c r="AL59" s="11"/>
      <c r="AM59" s="11"/>
      <c r="AN59" s="11"/>
      <c r="AO59" s="11"/>
      <c r="AP59" s="14"/>
      <c r="AQ59" s="14"/>
      <c r="AR59" s="14"/>
      <c r="AS59" s="15"/>
      <c r="AT59" s="11"/>
      <c r="AU59" s="16"/>
      <c r="AV59" s="11"/>
      <c r="AW59" s="11"/>
      <c r="AX59" s="11"/>
      <c r="AY59" s="11"/>
      <c r="AZ59" s="11"/>
    </row>
    <row r="60" spans="19:67" ht="53.25" x14ac:dyDescent="0.8">
      <c r="W60" s="10"/>
      <c r="X60" s="11"/>
      <c r="Y60" s="11"/>
      <c r="Z60" s="11"/>
      <c r="AA60" s="11"/>
      <c r="AB60" s="11"/>
      <c r="AC60" s="11"/>
      <c r="AD60" s="12"/>
      <c r="AE60" s="13"/>
      <c r="AG60" s="11"/>
      <c r="AH60" s="11"/>
      <c r="AI60" s="11"/>
      <c r="AJ60" s="11"/>
      <c r="AK60" s="11"/>
      <c r="AL60" s="11"/>
      <c r="AM60" s="11"/>
      <c r="AN60" s="11"/>
      <c r="AO60" s="11"/>
      <c r="AP60" s="14"/>
      <c r="AQ60" s="14"/>
      <c r="AR60" s="14"/>
      <c r="AS60" s="15"/>
      <c r="AT60" s="11"/>
      <c r="AU60" s="16"/>
      <c r="AV60" s="11"/>
      <c r="AW60" s="11"/>
      <c r="AX60" s="11"/>
      <c r="AY60" s="11"/>
      <c r="AZ60" s="11"/>
    </row>
    <row r="61" spans="19:67" ht="53.25" x14ac:dyDescent="0.8">
      <c r="W61" s="10"/>
      <c r="X61" s="11"/>
      <c r="Y61" s="11"/>
      <c r="Z61" s="11"/>
      <c r="AA61" s="11"/>
      <c r="AB61" s="11"/>
      <c r="AC61" s="11"/>
      <c r="AD61" s="12"/>
      <c r="AE61" s="13"/>
      <c r="AG61" s="11"/>
      <c r="AH61" s="11"/>
      <c r="AI61" s="11"/>
      <c r="AJ61" s="11"/>
      <c r="AK61" s="11"/>
      <c r="AL61" s="11"/>
      <c r="AM61" s="11"/>
      <c r="AN61" s="11"/>
      <c r="AO61" s="11"/>
      <c r="AP61" s="14"/>
      <c r="AQ61" s="14"/>
      <c r="AR61" s="14"/>
      <c r="AS61" s="15"/>
      <c r="AT61" s="11"/>
      <c r="AU61" s="16"/>
      <c r="AV61" s="11"/>
      <c r="AW61" s="11"/>
      <c r="AX61" s="11"/>
      <c r="AY61" s="11"/>
      <c r="AZ61" s="11"/>
    </row>
    <row r="62" spans="19:67" ht="53.25" x14ac:dyDescent="0.8">
      <c r="W62" s="10"/>
      <c r="X62" s="11"/>
      <c r="Y62" s="11"/>
      <c r="Z62" s="11"/>
      <c r="AA62" s="11"/>
      <c r="AB62" s="11"/>
      <c r="AC62" s="11"/>
      <c r="AD62" s="12"/>
      <c r="AE62" s="13"/>
      <c r="AG62" s="11"/>
      <c r="AH62" s="11"/>
      <c r="AI62" s="11"/>
      <c r="AJ62" s="11"/>
      <c r="AK62" s="11"/>
      <c r="AL62" s="11"/>
      <c r="AM62" s="11"/>
      <c r="AN62" s="11"/>
      <c r="AO62" s="11"/>
      <c r="AP62" s="14"/>
      <c r="AQ62" s="14"/>
      <c r="AR62" s="14"/>
      <c r="AS62" s="15"/>
      <c r="AT62" s="11"/>
      <c r="AU62" s="16"/>
      <c r="AV62" s="11"/>
      <c r="AW62" s="11"/>
      <c r="AX62" s="11"/>
      <c r="AY62" s="11"/>
      <c r="AZ62" s="11"/>
    </row>
    <row r="63" spans="19:67" ht="53.25" x14ac:dyDescent="0.8">
      <c r="W63" s="10"/>
      <c r="X63" s="11"/>
      <c r="Y63" s="11"/>
      <c r="Z63" s="11"/>
      <c r="AA63" s="11"/>
      <c r="AB63" s="11"/>
      <c r="AC63" s="11"/>
      <c r="AD63" s="12"/>
      <c r="AE63" s="13"/>
      <c r="AG63" s="11"/>
      <c r="AH63" s="11"/>
      <c r="AI63" s="11"/>
      <c r="AJ63" s="11"/>
      <c r="AK63" s="11"/>
      <c r="AL63" s="11"/>
      <c r="AM63" s="11"/>
      <c r="AN63" s="11"/>
      <c r="AO63" s="11"/>
      <c r="AP63" s="14"/>
      <c r="AQ63" s="14"/>
      <c r="AR63" s="14"/>
      <c r="AS63" s="15"/>
      <c r="AT63" s="11"/>
      <c r="AU63" s="16"/>
      <c r="AV63" s="11"/>
      <c r="AW63" s="11"/>
      <c r="AX63" s="11"/>
      <c r="AY63" s="11"/>
      <c r="AZ63" s="11"/>
    </row>
    <row r="64" spans="19:67" ht="53.25" x14ac:dyDescent="0.8">
      <c r="W64" s="10"/>
      <c r="X64" s="11"/>
      <c r="Y64" s="11"/>
      <c r="Z64" s="11"/>
      <c r="AA64" s="11"/>
      <c r="AB64" s="11"/>
      <c r="AC64" s="11"/>
      <c r="AD64" s="12"/>
      <c r="AE64" s="13"/>
      <c r="AG64" s="11"/>
      <c r="AH64" s="11"/>
      <c r="AI64" s="11"/>
      <c r="AJ64" s="11"/>
      <c r="AK64" s="11"/>
      <c r="AL64" s="11"/>
      <c r="AM64" s="11"/>
      <c r="AN64" s="11"/>
      <c r="AO64" s="11"/>
      <c r="AP64" s="14"/>
      <c r="AQ64" s="14"/>
      <c r="AR64" s="14"/>
      <c r="AS64" s="15"/>
      <c r="AT64" s="11"/>
      <c r="AU64" s="16"/>
      <c r="AV64" s="11"/>
      <c r="AW64" s="11"/>
      <c r="AX64" s="11"/>
      <c r="AY64" s="11"/>
      <c r="AZ64" s="11"/>
    </row>
    <row r="65" spans="23:52" ht="53.25" x14ac:dyDescent="0.8">
      <c r="W65" s="10"/>
      <c r="X65" s="11"/>
      <c r="Y65" s="11"/>
      <c r="Z65" s="11"/>
      <c r="AA65" s="11"/>
      <c r="AB65" s="11"/>
      <c r="AC65" s="11"/>
      <c r="AD65" s="12"/>
      <c r="AE65" s="13"/>
      <c r="AG65" s="11"/>
      <c r="AH65" s="11"/>
      <c r="AI65" s="11"/>
      <c r="AJ65" s="11"/>
      <c r="AK65" s="11"/>
      <c r="AL65" s="11"/>
      <c r="AM65" s="11"/>
      <c r="AN65" s="11"/>
      <c r="AO65" s="11"/>
      <c r="AP65" s="14"/>
      <c r="AQ65" s="14"/>
      <c r="AR65" s="14"/>
      <c r="AS65" s="15"/>
      <c r="AT65" s="11"/>
      <c r="AU65" s="16"/>
      <c r="AV65" s="11"/>
      <c r="AW65" s="11"/>
      <c r="AX65" s="11"/>
      <c r="AY65" s="11"/>
      <c r="AZ65" s="11"/>
    </row>
    <row r="66" spans="23:52" ht="53.25" x14ac:dyDescent="0.8">
      <c r="W66" s="10"/>
      <c r="X66" s="11"/>
      <c r="Y66" s="11"/>
      <c r="Z66" s="11"/>
      <c r="AA66" s="11"/>
      <c r="AB66" s="11"/>
      <c r="AC66" s="11"/>
      <c r="AD66" s="12"/>
      <c r="AE66" s="13"/>
      <c r="AG66" s="11"/>
      <c r="AH66" s="11"/>
      <c r="AI66" s="11"/>
      <c r="AJ66" s="11"/>
      <c r="AK66" s="11"/>
      <c r="AL66" s="11"/>
      <c r="AM66" s="11"/>
      <c r="AN66" s="11"/>
      <c r="AO66" s="11"/>
      <c r="AP66" s="14"/>
      <c r="AQ66" s="14"/>
      <c r="AR66" s="14"/>
      <c r="AS66" s="15"/>
      <c r="AT66" s="11"/>
      <c r="AU66" s="16"/>
      <c r="AV66" s="11"/>
      <c r="AW66" s="11"/>
      <c r="AX66" s="11"/>
      <c r="AY66" s="11"/>
      <c r="AZ66" s="11"/>
    </row>
    <row r="67" spans="23:52" ht="53.25" x14ac:dyDescent="0.8">
      <c r="W67" s="10"/>
      <c r="X67" s="11"/>
      <c r="Y67" s="11"/>
      <c r="Z67" s="11"/>
      <c r="AA67" s="11"/>
      <c r="AB67" s="11"/>
      <c r="AC67" s="11"/>
      <c r="AD67" s="12"/>
      <c r="AE67" s="13"/>
      <c r="AG67" s="11"/>
      <c r="AH67" s="11"/>
      <c r="AI67" s="11"/>
      <c r="AJ67" s="11"/>
      <c r="AK67" s="11"/>
      <c r="AL67" s="11"/>
      <c r="AM67" s="11"/>
      <c r="AN67" s="11"/>
      <c r="AO67" s="11"/>
      <c r="AP67" s="14"/>
      <c r="AQ67" s="14"/>
      <c r="AR67" s="14"/>
      <c r="AS67" s="15"/>
      <c r="AT67" s="11"/>
      <c r="AU67" s="16"/>
      <c r="AV67" s="11"/>
      <c r="AW67" s="11"/>
      <c r="AX67" s="11"/>
      <c r="AY67" s="11"/>
      <c r="AZ67" s="11"/>
    </row>
    <row r="68" spans="23:52" ht="53.25" x14ac:dyDescent="0.8">
      <c r="W68" s="10"/>
      <c r="X68" s="11"/>
      <c r="Y68" s="11"/>
      <c r="Z68" s="11"/>
      <c r="AA68" s="11"/>
      <c r="AB68" s="11"/>
      <c r="AC68" s="11"/>
      <c r="AD68" s="12"/>
      <c r="AE68" s="13"/>
      <c r="AG68" s="11"/>
      <c r="AH68" s="11"/>
      <c r="AI68" s="11"/>
      <c r="AJ68" s="11"/>
      <c r="AK68" s="11"/>
      <c r="AL68" s="11"/>
      <c r="AM68" s="11"/>
      <c r="AN68" s="11"/>
      <c r="AO68" s="11"/>
      <c r="AP68" s="14"/>
      <c r="AQ68" s="14"/>
      <c r="AR68" s="14"/>
      <c r="AS68" s="15"/>
      <c r="AT68" s="11"/>
      <c r="AU68" s="16"/>
      <c r="AV68" s="11"/>
      <c r="AW68" s="11"/>
      <c r="AX68" s="11"/>
      <c r="AY68" s="11"/>
      <c r="AZ68" s="11"/>
    </row>
    <row r="69" spans="23:52" ht="53.25" x14ac:dyDescent="0.8">
      <c r="W69" s="10"/>
      <c r="X69" s="11"/>
      <c r="Y69" s="11"/>
      <c r="Z69" s="11"/>
      <c r="AA69" s="11"/>
      <c r="AB69" s="11"/>
      <c r="AC69" s="11"/>
      <c r="AD69" s="12"/>
      <c r="AE69" s="13"/>
      <c r="AG69" s="11"/>
      <c r="AH69" s="11"/>
      <c r="AI69" s="11"/>
      <c r="AJ69" s="11"/>
      <c r="AK69" s="11"/>
      <c r="AL69" s="11"/>
      <c r="AM69" s="11"/>
      <c r="AN69" s="11"/>
      <c r="AO69" s="11"/>
      <c r="AP69" s="14"/>
      <c r="AQ69" s="14"/>
      <c r="AR69" s="14"/>
      <c r="AS69" s="15"/>
      <c r="AT69" s="11"/>
      <c r="AU69" s="16"/>
      <c r="AV69" s="11"/>
      <c r="AW69" s="11"/>
      <c r="AX69" s="11"/>
      <c r="AY69" s="11"/>
      <c r="AZ69" s="11"/>
    </row>
    <row r="70" spans="23:52" ht="53.25" x14ac:dyDescent="0.8">
      <c r="W70" s="10"/>
      <c r="X70" s="11"/>
      <c r="Y70" s="11"/>
      <c r="Z70" s="11"/>
      <c r="AA70" s="11"/>
      <c r="AB70" s="11"/>
      <c r="AC70" s="11"/>
      <c r="AD70" s="12"/>
      <c r="AE70" s="13"/>
      <c r="AG70" s="11"/>
      <c r="AH70" s="11"/>
      <c r="AI70" s="11"/>
      <c r="AJ70" s="11"/>
      <c r="AK70" s="11"/>
      <c r="AL70" s="11"/>
      <c r="AM70" s="11"/>
      <c r="AN70" s="11"/>
      <c r="AO70" s="11"/>
      <c r="AP70" s="14"/>
      <c r="AQ70" s="14"/>
      <c r="AR70" s="14"/>
      <c r="AS70" s="15"/>
      <c r="AT70" s="11"/>
      <c r="AU70" s="16"/>
      <c r="AV70" s="11"/>
      <c r="AW70" s="11"/>
      <c r="AX70" s="11"/>
      <c r="AY70" s="11"/>
      <c r="AZ70" s="11"/>
    </row>
    <row r="71" spans="23:52" ht="53.25" x14ac:dyDescent="0.8">
      <c r="W71" s="10"/>
      <c r="X71" s="11"/>
      <c r="Y71" s="11"/>
      <c r="Z71" s="11"/>
      <c r="AA71" s="11"/>
      <c r="AB71" s="11"/>
      <c r="AC71" s="11"/>
      <c r="AD71" s="12"/>
      <c r="AE71" s="13"/>
      <c r="AG71" s="11"/>
      <c r="AH71" s="11"/>
      <c r="AI71" s="11"/>
      <c r="AJ71" s="11"/>
      <c r="AK71" s="11"/>
      <c r="AL71" s="11"/>
      <c r="AM71" s="11"/>
      <c r="AN71" s="11"/>
      <c r="AO71" s="11"/>
      <c r="AP71" s="14"/>
      <c r="AQ71" s="14"/>
      <c r="AR71" s="14"/>
      <c r="AS71" s="15"/>
      <c r="AT71" s="11"/>
      <c r="AU71" s="16"/>
      <c r="AV71" s="11"/>
      <c r="AW71" s="11"/>
      <c r="AX71" s="11"/>
      <c r="AY71" s="11"/>
      <c r="AZ71" s="11"/>
    </row>
    <row r="72" spans="23:52" ht="53.25" x14ac:dyDescent="0.8">
      <c r="W72" s="10"/>
      <c r="X72" s="11"/>
      <c r="Y72" s="11"/>
      <c r="Z72" s="11"/>
      <c r="AA72" s="11"/>
      <c r="AB72" s="11"/>
      <c r="AC72" s="11"/>
      <c r="AD72" s="12"/>
      <c r="AE72" s="13"/>
      <c r="AG72" s="11"/>
      <c r="AH72" s="11"/>
      <c r="AI72" s="11"/>
      <c r="AJ72" s="11"/>
      <c r="AK72" s="11"/>
      <c r="AL72" s="11"/>
      <c r="AM72" s="11"/>
      <c r="AN72" s="11"/>
      <c r="AO72" s="11"/>
      <c r="AP72" s="14"/>
      <c r="AQ72" s="14"/>
      <c r="AR72" s="14"/>
      <c r="AS72" s="15"/>
      <c r="AT72" s="11"/>
      <c r="AU72" s="16"/>
      <c r="AV72" s="11"/>
      <c r="AW72" s="11"/>
      <c r="AX72" s="11"/>
      <c r="AY72" s="11"/>
      <c r="AZ72" s="11"/>
    </row>
    <row r="73" spans="23:52" ht="53.25" x14ac:dyDescent="0.8">
      <c r="W73" s="10"/>
      <c r="X73" s="11"/>
      <c r="Y73" s="11"/>
      <c r="Z73" s="11"/>
      <c r="AA73" s="11"/>
      <c r="AB73" s="11"/>
      <c r="AC73" s="11"/>
      <c r="AD73" s="12"/>
      <c r="AE73" s="13"/>
      <c r="AG73" s="11"/>
      <c r="AH73" s="11"/>
      <c r="AI73" s="11"/>
      <c r="AJ73" s="11"/>
      <c r="AK73" s="11"/>
      <c r="AL73" s="11"/>
      <c r="AM73" s="11"/>
      <c r="AN73" s="11"/>
      <c r="AO73" s="11"/>
      <c r="AP73" s="14"/>
      <c r="AQ73" s="14"/>
      <c r="AR73" s="14"/>
      <c r="AS73" s="15"/>
      <c r="AT73" s="11"/>
      <c r="AU73" s="16"/>
      <c r="AV73" s="11"/>
      <c r="AW73" s="11"/>
      <c r="AX73" s="11"/>
      <c r="AY73" s="11"/>
      <c r="AZ73" s="11"/>
    </row>
    <row r="74" spans="23:52" ht="53.25" x14ac:dyDescent="0.8">
      <c r="W74" s="10"/>
      <c r="X74" s="11"/>
      <c r="Y74" s="11"/>
      <c r="Z74" s="11"/>
      <c r="AA74" s="11"/>
      <c r="AB74" s="11"/>
      <c r="AC74" s="11"/>
      <c r="AD74" s="12"/>
      <c r="AE74" s="13"/>
      <c r="AG74" s="11"/>
      <c r="AH74" s="11"/>
      <c r="AI74" s="11"/>
      <c r="AJ74" s="11"/>
      <c r="AK74" s="11"/>
      <c r="AL74" s="11"/>
      <c r="AM74" s="11"/>
      <c r="AN74" s="11"/>
      <c r="AO74" s="11"/>
      <c r="AP74" s="14"/>
      <c r="AQ74" s="14"/>
      <c r="AR74" s="14"/>
      <c r="AS74" s="15"/>
      <c r="AT74" s="11"/>
      <c r="AU74" s="16"/>
      <c r="AV74" s="11"/>
      <c r="AW74" s="11"/>
      <c r="AX74" s="11"/>
      <c r="AY74" s="11"/>
      <c r="AZ74" s="11"/>
    </row>
    <row r="75" spans="23:52" ht="53.25" x14ac:dyDescent="0.8">
      <c r="W75" s="10"/>
      <c r="X75" s="11"/>
      <c r="Y75" s="11"/>
      <c r="Z75" s="11"/>
      <c r="AA75" s="11"/>
      <c r="AB75" s="11"/>
      <c r="AC75" s="11"/>
      <c r="AD75" s="12"/>
      <c r="AE75" s="13"/>
      <c r="AG75" s="11"/>
      <c r="AH75" s="11"/>
      <c r="AI75" s="11"/>
      <c r="AJ75" s="11"/>
      <c r="AK75" s="11"/>
      <c r="AL75" s="11"/>
      <c r="AM75" s="11"/>
      <c r="AN75" s="11"/>
      <c r="AO75" s="11"/>
      <c r="AP75" s="14"/>
      <c r="AQ75" s="14"/>
      <c r="AR75" s="14"/>
      <c r="AS75" s="15"/>
      <c r="AT75" s="11"/>
      <c r="AU75" s="16"/>
      <c r="AV75" s="11"/>
      <c r="AW75" s="11"/>
      <c r="AX75" s="11"/>
      <c r="AY75" s="11"/>
      <c r="AZ75" s="11"/>
    </row>
    <row r="76" spans="23:52" ht="53.25" x14ac:dyDescent="0.8">
      <c r="W76" s="10"/>
      <c r="X76" s="11"/>
      <c r="Y76" s="11"/>
      <c r="Z76" s="11"/>
      <c r="AA76" s="11"/>
      <c r="AB76" s="11"/>
      <c r="AC76" s="11"/>
      <c r="AD76" s="12"/>
      <c r="AE76" s="13"/>
      <c r="AG76" s="11"/>
      <c r="AH76" s="11"/>
      <c r="AI76" s="11"/>
      <c r="AJ76" s="11"/>
      <c r="AK76" s="11"/>
      <c r="AL76" s="11"/>
      <c r="AM76" s="11"/>
      <c r="AN76" s="11"/>
      <c r="AO76" s="11"/>
      <c r="AP76" s="14"/>
      <c r="AQ76" s="14"/>
      <c r="AR76" s="14"/>
      <c r="AS76" s="15"/>
      <c r="AT76" s="11"/>
      <c r="AU76" s="16"/>
      <c r="AV76" s="11"/>
      <c r="AW76" s="11"/>
      <c r="AX76" s="11"/>
      <c r="AY76" s="11"/>
      <c r="AZ76" s="11"/>
    </row>
    <row r="77" spans="23:52" ht="53.25" x14ac:dyDescent="0.8">
      <c r="W77" s="10"/>
      <c r="X77" s="11"/>
      <c r="Y77" s="11"/>
      <c r="Z77" s="11"/>
      <c r="AA77" s="11"/>
      <c r="AB77" s="11"/>
      <c r="AC77" s="11"/>
      <c r="AD77" s="12"/>
      <c r="AE77" s="13"/>
      <c r="AG77" s="11"/>
      <c r="AH77" s="11"/>
      <c r="AI77" s="11"/>
      <c r="AJ77" s="11"/>
      <c r="AK77" s="11"/>
      <c r="AL77" s="11"/>
      <c r="AM77" s="11"/>
      <c r="AN77" s="11"/>
      <c r="AO77" s="11"/>
      <c r="AP77" s="14"/>
      <c r="AQ77" s="14"/>
      <c r="AR77" s="14"/>
      <c r="AS77" s="15"/>
      <c r="AT77" s="11"/>
      <c r="AU77" s="16"/>
      <c r="AV77" s="11"/>
      <c r="AW77" s="11"/>
      <c r="AX77" s="11"/>
      <c r="AY77" s="11"/>
      <c r="AZ77" s="11"/>
    </row>
    <row r="78" spans="23:52" ht="53.25" x14ac:dyDescent="0.8">
      <c r="W78" s="10"/>
      <c r="X78" s="11"/>
      <c r="Y78" s="11"/>
      <c r="Z78" s="11"/>
      <c r="AA78" s="11"/>
      <c r="AB78" s="11"/>
      <c r="AC78" s="11"/>
      <c r="AD78" s="12"/>
      <c r="AE78" s="13"/>
      <c r="AG78" s="11"/>
      <c r="AH78" s="11"/>
      <c r="AI78" s="11"/>
      <c r="AJ78" s="11"/>
      <c r="AK78" s="11"/>
      <c r="AL78" s="11"/>
      <c r="AM78" s="11"/>
      <c r="AN78" s="11"/>
      <c r="AO78" s="11"/>
      <c r="AP78" s="14"/>
      <c r="AQ78" s="14"/>
      <c r="AR78" s="14"/>
      <c r="AS78" s="15"/>
      <c r="AT78" s="11"/>
      <c r="AU78" s="16"/>
      <c r="AV78" s="11"/>
      <c r="AW78" s="11"/>
      <c r="AX78" s="11"/>
      <c r="AY78" s="11"/>
      <c r="AZ78" s="11"/>
    </row>
    <row r="79" spans="23:52" ht="53.25" x14ac:dyDescent="0.8">
      <c r="W79" s="10"/>
      <c r="X79" s="11"/>
      <c r="Y79" s="11"/>
      <c r="Z79" s="11"/>
      <c r="AA79" s="11"/>
      <c r="AB79" s="11"/>
      <c r="AC79" s="11"/>
      <c r="AD79" s="12"/>
      <c r="AE79" s="13"/>
      <c r="AG79" s="11"/>
      <c r="AH79" s="11"/>
      <c r="AI79" s="11"/>
      <c r="AJ79" s="11"/>
      <c r="AK79" s="11"/>
      <c r="AL79" s="11"/>
      <c r="AM79" s="11"/>
      <c r="AN79" s="11"/>
      <c r="AO79" s="11"/>
      <c r="AP79" s="14"/>
      <c r="AQ79" s="14"/>
      <c r="AR79" s="14"/>
      <c r="AS79" s="15"/>
      <c r="AT79" s="11"/>
      <c r="AU79" s="16"/>
      <c r="AV79" s="11"/>
      <c r="AW79" s="11"/>
      <c r="AX79" s="11"/>
      <c r="AY79" s="11"/>
      <c r="AZ79" s="11"/>
    </row>
    <row r="80" spans="23:52" ht="53.25" x14ac:dyDescent="0.8">
      <c r="W80" s="10"/>
      <c r="X80" s="11"/>
      <c r="Y80" s="11"/>
      <c r="Z80" s="11"/>
      <c r="AA80" s="11"/>
      <c r="AB80" s="11"/>
      <c r="AC80" s="11"/>
      <c r="AD80" s="12"/>
      <c r="AE80" s="13"/>
      <c r="AG80" s="11"/>
      <c r="AH80" s="11"/>
      <c r="AI80" s="11"/>
      <c r="AJ80" s="11"/>
      <c r="AK80" s="11"/>
      <c r="AL80" s="11"/>
      <c r="AM80" s="11"/>
      <c r="AN80" s="11"/>
      <c r="AO80" s="11"/>
      <c r="AP80" s="14"/>
      <c r="AQ80" s="14"/>
      <c r="AR80" s="14"/>
      <c r="AS80" s="15"/>
      <c r="AT80" s="11"/>
      <c r="AU80" s="16"/>
      <c r="AV80" s="11"/>
      <c r="AW80" s="11"/>
      <c r="AX80" s="11"/>
      <c r="AY80" s="11"/>
      <c r="AZ80" s="11"/>
    </row>
    <row r="81" spans="23:52" ht="53.25" x14ac:dyDescent="0.8">
      <c r="W81" s="10"/>
      <c r="X81" s="11"/>
      <c r="Y81" s="11"/>
      <c r="Z81" s="11"/>
      <c r="AA81" s="11"/>
      <c r="AB81" s="11"/>
      <c r="AC81" s="11"/>
      <c r="AD81" s="12"/>
      <c r="AE81" s="13"/>
      <c r="AG81" s="11"/>
      <c r="AH81" s="11"/>
      <c r="AI81" s="11"/>
      <c r="AJ81" s="11"/>
      <c r="AK81" s="11"/>
      <c r="AL81" s="11"/>
      <c r="AM81" s="11"/>
      <c r="AN81" s="11"/>
      <c r="AO81" s="11"/>
      <c r="AP81" s="14"/>
      <c r="AQ81" s="14"/>
      <c r="AR81" s="14"/>
      <c r="AS81" s="15"/>
      <c r="AT81" s="11"/>
      <c r="AU81" s="16"/>
      <c r="AV81" s="11"/>
      <c r="AW81" s="11"/>
      <c r="AX81" s="11"/>
      <c r="AY81" s="11"/>
      <c r="AZ81" s="11"/>
    </row>
    <row r="82" spans="23:52" ht="53.25" x14ac:dyDescent="0.8">
      <c r="W82" s="10"/>
      <c r="X82" s="11"/>
      <c r="Y82" s="11"/>
      <c r="Z82" s="11"/>
      <c r="AA82" s="11"/>
      <c r="AB82" s="11"/>
      <c r="AC82" s="11"/>
      <c r="AD82" s="12"/>
      <c r="AE82" s="13"/>
      <c r="AG82" s="11"/>
      <c r="AH82" s="11"/>
      <c r="AI82" s="11"/>
      <c r="AJ82" s="11"/>
      <c r="AK82" s="11"/>
      <c r="AL82" s="11"/>
      <c r="AM82" s="11"/>
      <c r="AN82" s="11"/>
      <c r="AO82" s="11"/>
      <c r="AP82" s="14"/>
      <c r="AQ82" s="14"/>
      <c r="AR82" s="14"/>
      <c r="AS82" s="15"/>
      <c r="AT82" s="11"/>
      <c r="AU82" s="16"/>
      <c r="AV82" s="11"/>
      <c r="AW82" s="11"/>
      <c r="AX82" s="11"/>
      <c r="AY82" s="11"/>
      <c r="AZ82" s="11"/>
    </row>
    <row r="83" spans="23:52" ht="53.25" x14ac:dyDescent="0.8">
      <c r="W83" s="10"/>
      <c r="X83" s="11"/>
      <c r="Y83" s="11"/>
      <c r="Z83" s="11"/>
      <c r="AA83" s="11"/>
      <c r="AB83" s="11"/>
      <c r="AC83" s="11"/>
      <c r="AD83" s="12"/>
      <c r="AE83" s="13"/>
      <c r="AG83" s="11"/>
      <c r="AH83" s="11"/>
      <c r="AI83" s="11"/>
      <c r="AJ83" s="11"/>
      <c r="AK83" s="11"/>
      <c r="AL83" s="11"/>
      <c r="AM83" s="11"/>
      <c r="AN83" s="11"/>
      <c r="AO83" s="11"/>
      <c r="AP83" s="14"/>
      <c r="AQ83" s="14"/>
      <c r="AR83" s="14"/>
      <c r="AS83" s="15"/>
      <c r="AT83" s="11"/>
      <c r="AU83" s="16"/>
      <c r="AV83" s="11"/>
      <c r="AW83" s="11"/>
      <c r="AX83" s="11"/>
      <c r="AY83" s="11"/>
      <c r="AZ83" s="11"/>
    </row>
    <row r="84" spans="23:52" ht="53.25" x14ac:dyDescent="0.8">
      <c r="W84" s="10"/>
      <c r="X84" s="11"/>
      <c r="Y84" s="11"/>
      <c r="Z84" s="11"/>
      <c r="AA84" s="11"/>
      <c r="AB84" s="11"/>
      <c r="AC84" s="11"/>
      <c r="AD84" s="12"/>
      <c r="AE84" s="13"/>
      <c r="AG84" s="11"/>
      <c r="AH84" s="11"/>
      <c r="AI84" s="11"/>
      <c r="AJ84" s="11"/>
      <c r="AK84" s="11"/>
      <c r="AL84" s="11"/>
      <c r="AM84" s="11"/>
      <c r="AN84" s="11"/>
      <c r="AO84" s="11"/>
      <c r="AP84" s="14"/>
      <c r="AQ84" s="14"/>
      <c r="AR84" s="14"/>
      <c r="AS84" s="15"/>
      <c r="AT84" s="11"/>
      <c r="AU84" s="16"/>
      <c r="AV84" s="11"/>
      <c r="AW84" s="11"/>
      <c r="AX84" s="11"/>
      <c r="AY84" s="11"/>
      <c r="AZ84" s="11"/>
    </row>
    <row r="85" spans="23:52" ht="53.25" x14ac:dyDescent="0.8">
      <c r="W85" s="10"/>
      <c r="X85" s="11"/>
      <c r="Y85" s="11"/>
      <c r="Z85" s="11"/>
      <c r="AA85" s="11"/>
      <c r="AB85" s="11"/>
      <c r="AC85" s="11"/>
      <c r="AD85" s="12"/>
      <c r="AE85" s="13"/>
      <c r="AG85" s="11"/>
      <c r="AH85" s="11"/>
      <c r="AI85" s="11"/>
      <c r="AJ85" s="11"/>
      <c r="AK85" s="11"/>
      <c r="AL85" s="11"/>
      <c r="AM85" s="11"/>
      <c r="AN85" s="11"/>
      <c r="AO85" s="11"/>
      <c r="AP85" s="14"/>
      <c r="AQ85" s="14"/>
      <c r="AR85" s="14"/>
      <c r="AS85" s="15"/>
      <c r="AT85" s="11"/>
      <c r="AU85" s="16"/>
      <c r="AV85" s="11"/>
      <c r="AW85" s="11"/>
      <c r="AX85" s="11"/>
      <c r="AY85" s="11"/>
      <c r="AZ85" s="11"/>
    </row>
    <row r="86" spans="23:52" ht="53.25" x14ac:dyDescent="0.8">
      <c r="W86" s="10"/>
      <c r="X86" s="11"/>
      <c r="Y86" s="11"/>
      <c r="Z86" s="11"/>
      <c r="AA86" s="11"/>
      <c r="AB86" s="11"/>
      <c r="AC86" s="11"/>
      <c r="AD86" s="12"/>
      <c r="AE86" s="13"/>
      <c r="AG86" s="11"/>
      <c r="AH86" s="11"/>
      <c r="AI86" s="11"/>
      <c r="AJ86" s="11"/>
      <c r="AK86" s="11"/>
      <c r="AL86" s="11"/>
      <c r="AM86" s="11"/>
      <c r="AN86" s="11"/>
      <c r="AO86" s="11"/>
      <c r="AP86" s="14"/>
      <c r="AQ86" s="14"/>
      <c r="AR86" s="14"/>
      <c r="AS86" s="15"/>
      <c r="AT86" s="11"/>
      <c r="AU86" s="16"/>
      <c r="AV86" s="11"/>
      <c r="AW86" s="11"/>
      <c r="AX86" s="11"/>
      <c r="AY86" s="11"/>
      <c r="AZ86" s="11"/>
    </row>
    <row r="87" spans="23:52" ht="53.25" x14ac:dyDescent="0.8">
      <c r="W87" s="10"/>
      <c r="X87" s="11"/>
      <c r="Y87" s="11"/>
      <c r="Z87" s="11"/>
      <c r="AA87" s="11"/>
      <c r="AB87" s="11"/>
      <c r="AC87" s="11"/>
      <c r="AD87" s="12"/>
      <c r="AE87" s="13"/>
      <c r="AG87" s="11"/>
      <c r="AH87" s="11"/>
      <c r="AI87" s="11"/>
      <c r="AJ87" s="11"/>
      <c r="AK87" s="11"/>
      <c r="AL87" s="11"/>
      <c r="AM87" s="11"/>
      <c r="AN87" s="11"/>
      <c r="AO87" s="11"/>
      <c r="AP87" s="14"/>
      <c r="AQ87" s="14"/>
      <c r="AR87" s="14"/>
      <c r="AS87" s="15"/>
      <c r="AT87" s="11"/>
      <c r="AU87" s="16"/>
      <c r="AV87" s="11"/>
      <c r="AW87" s="11"/>
      <c r="AX87" s="11"/>
      <c r="AY87" s="11"/>
      <c r="AZ87" s="11"/>
    </row>
    <row r="88" spans="23:52" ht="53.25" x14ac:dyDescent="0.8">
      <c r="W88" s="10"/>
      <c r="X88" s="11"/>
      <c r="Y88" s="11"/>
      <c r="Z88" s="11"/>
      <c r="AA88" s="11"/>
      <c r="AB88" s="11"/>
      <c r="AC88" s="11"/>
      <c r="AD88" s="12"/>
      <c r="AE88" s="13"/>
      <c r="AG88" s="11"/>
      <c r="AH88" s="11"/>
      <c r="AI88" s="11"/>
      <c r="AJ88" s="11"/>
      <c r="AK88" s="11"/>
      <c r="AL88" s="11"/>
      <c r="AM88" s="11"/>
      <c r="AN88" s="11"/>
      <c r="AO88" s="11"/>
      <c r="AP88" s="14"/>
      <c r="AQ88" s="14"/>
      <c r="AR88" s="14"/>
      <c r="AS88" s="15"/>
      <c r="AT88" s="11"/>
      <c r="AU88" s="16"/>
      <c r="AV88" s="11"/>
      <c r="AW88" s="11"/>
      <c r="AX88" s="11"/>
      <c r="AY88" s="11"/>
      <c r="AZ88" s="11"/>
    </row>
    <row r="89" spans="23:52" ht="53.25" x14ac:dyDescent="0.8">
      <c r="W89" s="10"/>
      <c r="X89" s="11"/>
      <c r="Y89" s="11"/>
      <c r="Z89" s="11"/>
      <c r="AA89" s="11"/>
      <c r="AB89" s="11"/>
      <c r="AC89" s="11"/>
      <c r="AD89" s="12"/>
      <c r="AE89" s="13"/>
      <c r="AG89" s="11"/>
      <c r="AH89" s="11"/>
      <c r="AI89" s="11"/>
      <c r="AJ89" s="11"/>
      <c r="AK89" s="11"/>
      <c r="AL89" s="11"/>
      <c r="AM89" s="11"/>
      <c r="AN89" s="11"/>
      <c r="AO89" s="11"/>
      <c r="AP89" s="14"/>
      <c r="AQ89" s="14"/>
      <c r="AR89" s="14"/>
      <c r="AS89" s="15"/>
      <c r="AT89" s="11"/>
      <c r="AU89" s="16"/>
      <c r="AV89" s="11"/>
      <c r="AW89" s="11"/>
      <c r="AX89" s="11"/>
      <c r="AY89" s="11"/>
      <c r="AZ89" s="11"/>
    </row>
    <row r="90" spans="23:52" ht="53.25" x14ac:dyDescent="0.8">
      <c r="W90" s="10"/>
      <c r="X90" s="11"/>
      <c r="Y90" s="11"/>
      <c r="Z90" s="11"/>
      <c r="AA90" s="11"/>
      <c r="AB90" s="11"/>
      <c r="AC90" s="11"/>
      <c r="AD90" s="12"/>
      <c r="AE90" s="13"/>
      <c r="AG90" s="11"/>
      <c r="AH90" s="11"/>
      <c r="AI90" s="11"/>
      <c r="AJ90" s="11"/>
      <c r="AK90" s="11"/>
      <c r="AL90" s="11"/>
      <c r="AM90" s="11"/>
      <c r="AN90" s="11"/>
      <c r="AO90" s="11"/>
      <c r="AP90" s="14"/>
      <c r="AQ90" s="14"/>
      <c r="AR90" s="14"/>
      <c r="AS90" s="15"/>
      <c r="AT90" s="11"/>
      <c r="AU90" s="16"/>
      <c r="AV90" s="11"/>
      <c r="AW90" s="11"/>
      <c r="AX90" s="11"/>
      <c r="AY90" s="11"/>
      <c r="AZ90" s="11"/>
    </row>
    <row r="91" spans="23:52" ht="53.25" x14ac:dyDescent="0.8">
      <c r="W91" s="10"/>
      <c r="X91" s="11"/>
      <c r="Y91" s="11"/>
      <c r="Z91" s="11"/>
      <c r="AA91" s="11"/>
      <c r="AB91" s="11"/>
      <c r="AC91" s="11"/>
      <c r="AD91" s="12"/>
      <c r="AE91" s="13"/>
      <c r="AG91" s="11"/>
      <c r="AH91" s="11"/>
      <c r="AI91" s="11"/>
      <c r="AJ91" s="11"/>
      <c r="AK91" s="11"/>
      <c r="AL91" s="11"/>
      <c r="AM91" s="11"/>
      <c r="AN91" s="11"/>
      <c r="AO91" s="11"/>
      <c r="AP91" s="14"/>
      <c r="AQ91" s="14"/>
      <c r="AR91" s="14"/>
      <c r="AS91" s="15"/>
      <c r="AT91" s="11"/>
      <c r="AU91" s="16"/>
      <c r="AV91" s="11"/>
      <c r="AW91" s="11"/>
      <c r="AX91" s="11"/>
      <c r="AY91" s="11"/>
      <c r="AZ91" s="11"/>
    </row>
    <row r="92" spans="23:52" ht="53.25" x14ac:dyDescent="0.8">
      <c r="W92" s="10"/>
      <c r="X92" s="11"/>
      <c r="Y92" s="11"/>
      <c r="Z92" s="11"/>
      <c r="AA92" s="11"/>
      <c r="AB92" s="11"/>
      <c r="AC92" s="11"/>
      <c r="AD92" s="12"/>
      <c r="AE92" s="13"/>
      <c r="AG92" s="11"/>
      <c r="AH92" s="11"/>
      <c r="AI92" s="11"/>
      <c r="AJ92" s="11"/>
      <c r="AK92" s="11"/>
      <c r="AL92" s="11"/>
      <c r="AM92" s="11"/>
      <c r="AN92" s="11"/>
      <c r="AO92" s="11"/>
      <c r="AP92" s="14"/>
      <c r="AQ92" s="14"/>
      <c r="AR92" s="14"/>
      <c r="AS92" s="15"/>
      <c r="AT92" s="11"/>
      <c r="AU92" s="16"/>
      <c r="AV92" s="11"/>
      <c r="AW92" s="11"/>
      <c r="AX92" s="11"/>
      <c r="AY92" s="11"/>
      <c r="AZ92" s="11"/>
    </row>
    <row r="93" spans="23:52" ht="53.25" x14ac:dyDescent="0.8">
      <c r="W93" s="10"/>
      <c r="X93" s="11"/>
      <c r="Y93" s="11"/>
      <c r="Z93" s="11"/>
      <c r="AA93" s="11"/>
      <c r="AB93" s="11"/>
      <c r="AC93" s="11"/>
      <c r="AD93" s="12"/>
      <c r="AE93" s="13"/>
      <c r="AG93" s="11"/>
      <c r="AH93" s="11"/>
      <c r="AI93" s="11"/>
      <c r="AJ93" s="11"/>
      <c r="AK93" s="11"/>
      <c r="AL93" s="11"/>
      <c r="AM93" s="11"/>
      <c r="AN93" s="11"/>
      <c r="AO93" s="11"/>
      <c r="AP93" s="14"/>
      <c r="AQ93" s="14"/>
      <c r="AR93" s="14"/>
      <c r="AS93" s="15"/>
      <c r="AT93" s="11"/>
      <c r="AU93" s="16"/>
      <c r="AV93" s="11"/>
      <c r="AW93" s="11"/>
      <c r="AX93" s="11"/>
      <c r="AY93" s="11"/>
      <c r="AZ93" s="11"/>
    </row>
    <row r="94" spans="23:52" ht="53.25" x14ac:dyDescent="0.8">
      <c r="W94" s="10"/>
      <c r="X94" s="11"/>
      <c r="Y94" s="11"/>
      <c r="Z94" s="11"/>
      <c r="AA94" s="11"/>
      <c r="AB94" s="11"/>
      <c r="AC94" s="11"/>
      <c r="AD94" s="12"/>
      <c r="AE94" s="13"/>
      <c r="AG94" s="11"/>
      <c r="AH94" s="11"/>
      <c r="AI94" s="11"/>
      <c r="AJ94" s="11"/>
      <c r="AK94" s="11"/>
      <c r="AL94" s="11"/>
      <c r="AM94" s="11"/>
      <c r="AN94" s="11"/>
      <c r="AO94" s="11"/>
      <c r="AP94" s="14"/>
      <c r="AQ94" s="14"/>
      <c r="AR94" s="14"/>
      <c r="AS94" s="15"/>
      <c r="AT94" s="11"/>
      <c r="AU94" s="16"/>
      <c r="AV94" s="11"/>
      <c r="AW94" s="11"/>
      <c r="AX94" s="11"/>
      <c r="AY94" s="11"/>
      <c r="AZ94" s="11"/>
    </row>
    <row r="95" spans="23:52" ht="53.25" x14ac:dyDescent="0.8">
      <c r="W95" s="10"/>
      <c r="X95" s="11"/>
      <c r="Y95" s="11"/>
      <c r="Z95" s="11"/>
      <c r="AA95" s="11"/>
      <c r="AB95" s="11"/>
      <c r="AC95" s="11"/>
      <c r="AD95" s="12"/>
      <c r="AE95" s="13"/>
      <c r="AG95" s="11"/>
      <c r="AH95" s="11"/>
      <c r="AI95" s="11"/>
      <c r="AJ95" s="11"/>
      <c r="AK95" s="11"/>
      <c r="AL95" s="11"/>
      <c r="AM95" s="11"/>
      <c r="AN95" s="11"/>
      <c r="AO95" s="11"/>
      <c r="AP95" s="14"/>
      <c r="AQ95" s="14"/>
      <c r="AR95" s="14"/>
      <c r="AS95" s="15"/>
      <c r="AT95" s="11"/>
      <c r="AU95" s="16"/>
      <c r="AV95" s="11"/>
      <c r="AW95" s="11"/>
      <c r="AX95" s="11"/>
      <c r="AY95" s="11"/>
      <c r="AZ95" s="11"/>
    </row>
    <row r="96" spans="23:52" ht="53.25" x14ac:dyDescent="0.8">
      <c r="W96" s="10"/>
      <c r="X96" s="11"/>
      <c r="Y96" s="11"/>
      <c r="Z96" s="11"/>
      <c r="AA96" s="11"/>
      <c r="AB96" s="11"/>
      <c r="AC96" s="11"/>
      <c r="AD96" s="12"/>
      <c r="AE96" s="13"/>
      <c r="AG96" s="11"/>
      <c r="AH96" s="11"/>
      <c r="AI96" s="11"/>
      <c r="AJ96" s="11"/>
      <c r="AK96" s="11"/>
      <c r="AL96" s="11"/>
      <c r="AM96" s="11"/>
      <c r="AN96" s="11"/>
      <c r="AO96" s="11"/>
      <c r="AP96" s="14"/>
      <c r="AQ96" s="14"/>
      <c r="AR96" s="14"/>
      <c r="AS96" s="15"/>
      <c r="AT96" s="11"/>
      <c r="AU96" s="16"/>
      <c r="AV96" s="11"/>
      <c r="AW96" s="11"/>
      <c r="AX96" s="11"/>
      <c r="AY96" s="11"/>
      <c r="AZ96" s="11"/>
    </row>
    <row r="97" spans="23:52" ht="53.25" x14ac:dyDescent="0.8">
      <c r="W97" s="10"/>
      <c r="X97" s="11"/>
      <c r="Y97" s="11"/>
      <c r="Z97" s="11"/>
      <c r="AA97" s="11"/>
      <c r="AB97" s="11"/>
      <c r="AC97" s="11"/>
      <c r="AD97" s="12"/>
      <c r="AE97" s="13"/>
      <c r="AG97" s="11"/>
      <c r="AH97" s="11"/>
      <c r="AI97" s="11"/>
      <c r="AJ97" s="11"/>
      <c r="AK97" s="11"/>
      <c r="AL97" s="11"/>
      <c r="AM97" s="11"/>
      <c r="AN97" s="11"/>
      <c r="AO97" s="11"/>
      <c r="AP97" s="14"/>
      <c r="AQ97" s="14"/>
      <c r="AR97" s="14"/>
      <c r="AS97" s="15"/>
      <c r="AT97" s="11"/>
      <c r="AU97" s="16"/>
      <c r="AV97" s="11"/>
      <c r="AW97" s="11"/>
      <c r="AX97" s="11"/>
      <c r="AY97" s="11"/>
      <c r="AZ97" s="11"/>
    </row>
    <row r="98" spans="23:52" ht="53.25" x14ac:dyDescent="0.8">
      <c r="W98" s="10"/>
      <c r="X98" s="11"/>
      <c r="Y98" s="11"/>
      <c r="Z98" s="11"/>
      <c r="AA98" s="11"/>
      <c r="AB98" s="11"/>
      <c r="AC98" s="11"/>
      <c r="AD98" s="12"/>
      <c r="AE98" s="13"/>
      <c r="AG98" s="11"/>
      <c r="AH98" s="11"/>
      <c r="AI98" s="11"/>
      <c r="AJ98" s="11"/>
      <c r="AK98" s="11"/>
      <c r="AL98" s="11"/>
      <c r="AM98" s="11"/>
      <c r="AN98" s="11"/>
      <c r="AO98" s="11"/>
      <c r="AP98" s="14"/>
      <c r="AQ98" s="14"/>
      <c r="AR98" s="14"/>
      <c r="AS98" s="15"/>
      <c r="AT98" s="11"/>
      <c r="AU98" s="16"/>
      <c r="AV98" s="11"/>
      <c r="AW98" s="11"/>
      <c r="AX98" s="11"/>
      <c r="AY98" s="11"/>
      <c r="AZ98" s="11"/>
    </row>
    <row r="99" spans="23:52" ht="53.25" x14ac:dyDescent="0.8">
      <c r="W99" s="10"/>
      <c r="X99" s="11"/>
      <c r="Y99" s="11"/>
      <c r="Z99" s="11"/>
      <c r="AA99" s="11"/>
      <c r="AB99" s="11"/>
      <c r="AC99" s="11"/>
      <c r="AD99" s="12"/>
      <c r="AE99" s="13"/>
      <c r="AG99" s="11"/>
      <c r="AH99" s="11"/>
      <c r="AI99" s="11"/>
      <c r="AJ99" s="11"/>
      <c r="AK99" s="11"/>
      <c r="AL99" s="11"/>
      <c r="AM99" s="11"/>
      <c r="AN99" s="11"/>
      <c r="AO99" s="11"/>
      <c r="AP99" s="14"/>
      <c r="AQ99" s="14"/>
      <c r="AR99" s="14"/>
      <c r="AS99" s="15"/>
      <c r="AT99" s="11"/>
      <c r="AU99" s="16"/>
      <c r="AV99" s="11"/>
      <c r="AW99" s="11"/>
      <c r="AX99" s="11"/>
      <c r="AY99" s="11"/>
      <c r="AZ99" s="11"/>
    </row>
    <row r="100" spans="23:52" ht="53.25" x14ac:dyDescent="0.8">
      <c r="W100" s="10"/>
      <c r="X100" s="11"/>
      <c r="Y100" s="11"/>
      <c r="Z100" s="11"/>
      <c r="AA100" s="11"/>
      <c r="AB100" s="11"/>
      <c r="AC100" s="11"/>
      <c r="AD100" s="12"/>
      <c r="AE100" s="13"/>
      <c r="AG100" s="11"/>
      <c r="AH100" s="11"/>
      <c r="AI100" s="11"/>
      <c r="AJ100" s="11"/>
      <c r="AK100" s="11"/>
      <c r="AL100" s="11"/>
      <c r="AM100" s="11"/>
      <c r="AN100" s="11"/>
      <c r="AO100" s="11"/>
      <c r="AP100" s="14"/>
      <c r="AQ100" s="14"/>
      <c r="AR100" s="14"/>
      <c r="AS100" s="15"/>
      <c r="AT100" s="11"/>
      <c r="AU100" s="16"/>
      <c r="AV100" s="11"/>
      <c r="AW100" s="11"/>
      <c r="AX100" s="11"/>
      <c r="AY100" s="11"/>
      <c r="AZ100" s="11"/>
    </row>
    <row r="101" spans="23:52" ht="53.25" x14ac:dyDescent="0.8">
      <c r="W101" s="10"/>
      <c r="X101" s="11"/>
      <c r="Y101" s="11"/>
      <c r="Z101" s="11"/>
      <c r="AA101" s="11"/>
      <c r="AB101" s="11"/>
      <c r="AC101" s="11"/>
      <c r="AD101" s="12"/>
      <c r="AE101" s="13"/>
      <c r="AG101" s="11"/>
      <c r="AH101" s="11"/>
      <c r="AI101" s="11"/>
      <c r="AJ101" s="11"/>
      <c r="AK101" s="11"/>
      <c r="AL101" s="11"/>
      <c r="AM101" s="11"/>
      <c r="AN101" s="11"/>
      <c r="AO101" s="11"/>
      <c r="AP101" s="14"/>
      <c r="AQ101" s="14"/>
      <c r="AR101" s="14"/>
      <c r="AS101" s="15"/>
      <c r="AT101" s="11"/>
      <c r="AU101" s="16"/>
      <c r="AV101" s="11"/>
      <c r="AW101" s="11"/>
      <c r="AX101" s="11"/>
      <c r="AY101" s="11"/>
      <c r="AZ101" s="11"/>
    </row>
    <row r="102" spans="23:52" ht="53.25" x14ac:dyDescent="0.8">
      <c r="W102" s="10"/>
      <c r="X102" s="11"/>
      <c r="Y102" s="11"/>
      <c r="Z102" s="11"/>
      <c r="AA102" s="11"/>
      <c r="AB102" s="11"/>
      <c r="AC102" s="11"/>
      <c r="AD102" s="12"/>
      <c r="AE102" s="13"/>
      <c r="AG102" s="11"/>
      <c r="AH102" s="11"/>
      <c r="AI102" s="11"/>
      <c r="AJ102" s="11"/>
      <c r="AK102" s="11"/>
      <c r="AL102" s="11"/>
      <c r="AM102" s="11"/>
      <c r="AN102" s="11"/>
      <c r="AO102" s="11"/>
      <c r="AP102" s="14"/>
      <c r="AQ102" s="14"/>
      <c r="AR102" s="14"/>
      <c r="AS102" s="15"/>
      <c r="AT102" s="11"/>
      <c r="AU102" s="16"/>
      <c r="AV102" s="11"/>
      <c r="AW102" s="11"/>
      <c r="AX102" s="11"/>
      <c r="AY102" s="11"/>
      <c r="AZ102" s="11"/>
    </row>
    <row r="103" spans="23:52" ht="53.25" x14ac:dyDescent="0.8">
      <c r="W103" s="10"/>
      <c r="X103" s="11"/>
      <c r="Y103" s="11"/>
      <c r="Z103" s="11"/>
      <c r="AA103" s="11"/>
      <c r="AB103" s="11"/>
      <c r="AC103" s="11"/>
      <c r="AD103" s="12"/>
      <c r="AE103" s="13"/>
      <c r="AG103" s="11"/>
      <c r="AH103" s="11"/>
      <c r="AI103" s="11"/>
      <c r="AJ103" s="11"/>
      <c r="AK103" s="11"/>
      <c r="AL103" s="11"/>
      <c r="AM103" s="11"/>
      <c r="AN103" s="11"/>
      <c r="AO103" s="11"/>
      <c r="AP103" s="14"/>
      <c r="AQ103" s="14"/>
      <c r="AR103" s="14"/>
      <c r="AS103" s="15"/>
      <c r="AT103" s="11"/>
      <c r="AU103" s="16"/>
      <c r="AV103" s="11"/>
      <c r="AW103" s="11"/>
      <c r="AX103" s="11"/>
      <c r="AY103" s="11"/>
      <c r="AZ103" s="11"/>
    </row>
    <row r="104" spans="23:52" ht="53.25" x14ac:dyDescent="0.8">
      <c r="W104" s="10"/>
      <c r="X104" s="11"/>
      <c r="Y104" s="11"/>
      <c r="Z104" s="11"/>
      <c r="AA104" s="11"/>
      <c r="AB104" s="11"/>
      <c r="AC104" s="11"/>
      <c r="AD104" s="12"/>
      <c r="AE104" s="13"/>
      <c r="AG104" s="11"/>
      <c r="AH104" s="11"/>
      <c r="AI104" s="11"/>
      <c r="AJ104" s="11"/>
      <c r="AK104" s="11"/>
      <c r="AL104" s="11"/>
      <c r="AM104" s="11"/>
      <c r="AN104" s="11"/>
      <c r="AO104" s="11"/>
      <c r="AP104" s="14"/>
      <c r="AQ104" s="14"/>
      <c r="AR104" s="14"/>
      <c r="AS104" s="15"/>
      <c r="AT104" s="11"/>
      <c r="AU104" s="16"/>
      <c r="AV104" s="11"/>
      <c r="AW104" s="11"/>
      <c r="AX104" s="11"/>
      <c r="AY104" s="11"/>
      <c r="AZ104" s="11"/>
    </row>
    <row r="105" spans="23:52" ht="53.25" x14ac:dyDescent="0.8">
      <c r="W105" s="10"/>
      <c r="X105" s="11"/>
      <c r="Y105" s="11"/>
      <c r="Z105" s="11"/>
      <c r="AA105" s="11"/>
      <c r="AB105" s="11"/>
      <c r="AC105" s="11"/>
      <c r="AD105" s="12"/>
      <c r="AE105" s="13"/>
      <c r="AG105" s="11"/>
      <c r="AH105" s="11"/>
      <c r="AI105" s="11"/>
      <c r="AJ105" s="11"/>
      <c r="AK105" s="11"/>
      <c r="AL105" s="11"/>
      <c r="AM105" s="11"/>
      <c r="AN105" s="11"/>
      <c r="AO105" s="11"/>
      <c r="AP105" s="14"/>
      <c r="AQ105" s="14"/>
      <c r="AR105" s="14"/>
      <c r="AS105" s="15"/>
      <c r="AT105" s="11"/>
      <c r="AU105" s="16"/>
      <c r="AV105" s="11"/>
      <c r="AW105" s="11"/>
      <c r="AX105" s="11"/>
      <c r="AY105" s="11"/>
      <c r="AZ105" s="11"/>
    </row>
    <row r="106" spans="23:52" ht="53.25" x14ac:dyDescent="0.8">
      <c r="W106" s="10"/>
      <c r="X106" s="11"/>
      <c r="Y106" s="11"/>
      <c r="Z106" s="11"/>
      <c r="AA106" s="11"/>
      <c r="AB106" s="11"/>
      <c r="AC106" s="11"/>
      <c r="AD106" s="12"/>
      <c r="AE106" s="13"/>
      <c r="AG106" s="11"/>
      <c r="AH106" s="11"/>
      <c r="AI106" s="11"/>
      <c r="AJ106" s="11"/>
      <c r="AK106" s="11"/>
      <c r="AL106" s="11"/>
      <c r="AM106" s="11"/>
      <c r="AN106" s="11"/>
      <c r="AO106" s="11"/>
      <c r="AP106" s="14"/>
      <c r="AQ106" s="14"/>
      <c r="AR106" s="14"/>
      <c r="AS106" s="15"/>
      <c r="AT106" s="11"/>
      <c r="AU106" s="16"/>
      <c r="AV106" s="11"/>
      <c r="AW106" s="11"/>
      <c r="AX106" s="11"/>
      <c r="AY106" s="11"/>
      <c r="AZ106" s="11"/>
    </row>
    <row r="107" spans="23:52" ht="53.25" x14ac:dyDescent="0.8">
      <c r="W107" s="10"/>
      <c r="X107" s="11"/>
      <c r="Y107" s="11"/>
      <c r="Z107" s="11"/>
      <c r="AA107" s="11"/>
      <c r="AB107" s="11"/>
      <c r="AC107" s="11"/>
      <c r="AD107" s="12"/>
      <c r="AE107" s="13"/>
      <c r="AG107" s="11"/>
      <c r="AH107" s="11"/>
      <c r="AI107" s="11"/>
      <c r="AJ107" s="11"/>
      <c r="AK107" s="11"/>
      <c r="AL107" s="11"/>
      <c r="AM107" s="11"/>
      <c r="AN107" s="11"/>
      <c r="AO107" s="11"/>
      <c r="AP107" s="14"/>
      <c r="AQ107" s="14"/>
      <c r="AR107" s="14"/>
      <c r="AS107" s="15"/>
      <c r="AT107" s="11"/>
      <c r="AU107" s="16"/>
      <c r="AV107" s="11"/>
      <c r="AW107" s="11"/>
      <c r="AX107" s="11"/>
      <c r="AY107" s="11"/>
      <c r="AZ107" s="11"/>
    </row>
    <row r="108" spans="23:52" ht="53.25" x14ac:dyDescent="0.8">
      <c r="W108" s="10"/>
      <c r="X108" s="11"/>
      <c r="Y108" s="11"/>
      <c r="Z108" s="11"/>
      <c r="AA108" s="11"/>
      <c r="AB108" s="11"/>
      <c r="AC108" s="11"/>
      <c r="AD108" s="12"/>
      <c r="AE108" s="13"/>
      <c r="AG108" s="11"/>
      <c r="AH108" s="11"/>
      <c r="AI108" s="11"/>
      <c r="AJ108" s="11"/>
      <c r="AK108" s="11"/>
      <c r="AL108" s="11"/>
      <c r="AM108" s="11"/>
      <c r="AN108" s="11"/>
      <c r="AO108" s="11"/>
      <c r="AP108" s="14"/>
      <c r="AQ108" s="14"/>
      <c r="AR108" s="14"/>
      <c r="AS108" s="15"/>
      <c r="AT108" s="11"/>
      <c r="AU108" s="16"/>
      <c r="AV108" s="11"/>
      <c r="AW108" s="11"/>
      <c r="AX108" s="11"/>
      <c r="AY108" s="11"/>
      <c r="AZ108" s="11"/>
    </row>
    <row r="109" spans="23:52" ht="53.25" x14ac:dyDescent="0.8">
      <c r="W109" s="10"/>
      <c r="X109" s="11"/>
      <c r="Y109" s="11"/>
      <c r="Z109" s="11"/>
      <c r="AA109" s="11"/>
      <c r="AB109" s="11"/>
      <c r="AC109" s="11"/>
      <c r="AD109" s="12"/>
      <c r="AE109" s="13"/>
      <c r="AG109" s="11"/>
      <c r="AH109" s="11"/>
      <c r="AI109" s="11"/>
      <c r="AJ109" s="11"/>
      <c r="AK109" s="11"/>
      <c r="AL109" s="11"/>
      <c r="AM109" s="11"/>
      <c r="AN109" s="11"/>
      <c r="AO109" s="11"/>
      <c r="AP109" s="14"/>
      <c r="AQ109" s="14"/>
      <c r="AR109" s="14"/>
      <c r="AS109" s="15"/>
      <c r="AT109" s="11"/>
      <c r="AU109" s="16"/>
      <c r="AV109" s="11"/>
      <c r="AW109" s="11"/>
      <c r="AX109" s="11"/>
      <c r="AY109" s="11"/>
      <c r="AZ109" s="11"/>
    </row>
    <row r="110" spans="23:52" ht="53.25" x14ac:dyDescent="0.8">
      <c r="W110" s="10"/>
      <c r="X110" s="11"/>
      <c r="Y110" s="11"/>
      <c r="Z110" s="11"/>
      <c r="AA110" s="11"/>
      <c r="AB110" s="11"/>
      <c r="AC110" s="11"/>
      <c r="AD110" s="12"/>
      <c r="AE110" s="13"/>
      <c r="AG110" s="11"/>
      <c r="AH110" s="11"/>
      <c r="AI110" s="11"/>
      <c r="AJ110" s="11"/>
      <c r="AK110" s="11"/>
      <c r="AL110" s="11"/>
      <c r="AM110" s="11"/>
      <c r="AN110" s="11"/>
      <c r="AO110" s="11"/>
      <c r="AP110" s="14"/>
      <c r="AQ110" s="14"/>
      <c r="AR110" s="14"/>
      <c r="AS110" s="15"/>
      <c r="AT110" s="11"/>
      <c r="AU110" s="16"/>
      <c r="AV110" s="11"/>
      <c r="AW110" s="11"/>
      <c r="AX110" s="11"/>
      <c r="AY110" s="11"/>
      <c r="AZ110" s="11"/>
    </row>
    <row r="111" spans="23:52" ht="53.25" x14ac:dyDescent="0.8">
      <c r="W111" s="10"/>
      <c r="X111" s="11"/>
      <c r="Y111" s="11"/>
      <c r="Z111" s="11"/>
      <c r="AA111" s="11"/>
      <c r="AB111" s="11"/>
      <c r="AC111" s="11"/>
      <c r="AD111" s="12"/>
      <c r="AE111" s="13"/>
      <c r="AG111" s="11"/>
      <c r="AH111" s="11"/>
      <c r="AI111" s="11"/>
      <c r="AJ111" s="11"/>
      <c r="AK111" s="11"/>
      <c r="AL111" s="11"/>
      <c r="AM111" s="11"/>
      <c r="AN111" s="11"/>
      <c r="AO111" s="11"/>
      <c r="AP111" s="14"/>
      <c r="AQ111" s="14"/>
      <c r="AR111" s="14"/>
      <c r="AS111" s="15"/>
      <c r="AT111" s="11"/>
      <c r="AU111" s="16"/>
      <c r="AV111" s="11"/>
      <c r="AW111" s="11"/>
      <c r="AX111" s="11"/>
      <c r="AY111" s="11"/>
      <c r="AZ111" s="11"/>
    </row>
    <row r="112" spans="23:52" ht="53.25" x14ac:dyDescent="0.8">
      <c r="W112" s="10"/>
      <c r="X112" s="11"/>
      <c r="Y112" s="11"/>
      <c r="Z112" s="11"/>
      <c r="AA112" s="11"/>
      <c r="AB112" s="11"/>
      <c r="AC112" s="11"/>
      <c r="AD112" s="12"/>
      <c r="AE112" s="13"/>
      <c r="AG112" s="11"/>
      <c r="AH112" s="11"/>
      <c r="AI112" s="11"/>
      <c r="AJ112" s="11"/>
      <c r="AK112" s="11"/>
      <c r="AL112" s="11"/>
      <c r="AM112" s="11"/>
      <c r="AN112" s="11"/>
      <c r="AO112" s="11"/>
      <c r="AP112" s="14"/>
      <c r="AQ112" s="14"/>
      <c r="AR112" s="14"/>
      <c r="AS112" s="15"/>
      <c r="AT112" s="11"/>
      <c r="AU112" s="16"/>
      <c r="AV112" s="11"/>
      <c r="AW112" s="11"/>
      <c r="AX112" s="11"/>
      <c r="AY112" s="11"/>
      <c r="AZ112" s="11"/>
    </row>
    <row r="113" spans="23:52" ht="53.25" x14ac:dyDescent="0.8">
      <c r="W113" s="10"/>
      <c r="X113" s="11"/>
      <c r="Y113" s="11"/>
      <c r="Z113" s="11"/>
      <c r="AA113" s="11"/>
      <c r="AB113" s="11"/>
      <c r="AC113" s="11"/>
      <c r="AD113" s="12"/>
      <c r="AE113" s="13"/>
      <c r="AG113" s="11"/>
      <c r="AH113" s="11"/>
      <c r="AI113" s="11"/>
      <c r="AJ113" s="11"/>
      <c r="AK113" s="11"/>
      <c r="AL113" s="11"/>
      <c r="AM113" s="11"/>
      <c r="AN113" s="11"/>
      <c r="AO113" s="11"/>
      <c r="AP113" s="14"/>
      <c r="AQ113" s="14"/>
      <c r="AR113" s="14"/>
      <c r="AS113" s="15"/>
      <c r="AT113" s="11"/>
      <c r="AU113" s="16"/>
      <c r="AV113" s="11"/>
      <c r="AW113" s="11"/>
      <c r="AX113" s="11"/>
      <c r="AY113" s="11"/>
      <c r="AZ113" s="11"/>
    </row>
    <row r="114" spans="23:52" ht="53.25" x14ac:dyDescent="0.8">
      <c r="W114" s="10"/>
      <c r="X114" s="11"/>
      <c r="Y114" s="11"/>
      <c r="Z114" s="11"/>
      <c r="AA114" s="11"/>
      <c r="AB114" s="11"/>
      <c r="AC114" s="11"/>
      <c r="AD114" s="12"/>
      <c r="AE114" s="13"/>
      <c r="AG114" s="11"/>
      <c r="AH114" s="11"/>
      <c r="AI114" s="11"/>
      <c r="AJ114" s="11"/>
      <c r="AK114" s="11"/>
      <c r="AL114" s="11"/>
      <c r="AM114" s="11"/>
      <c r="AN114" s="11"/>
      <c r="AO114" s="11"/>
      <c r="AP114" s="14"/>
      <c r="AQ114" s="14"/>
      <c r="AR114" s="14"/>
      <c r="AS114" s="15"/>
      <c r="AT114" s="11"/>
      <c r="AU114" s="16"/>
      <c r="AV114" s="11"/>
      <c r="AW114" s="11"/>
      <c r="AX114" s="11"/>
      <c r="AY114" s="11"/>
      <c r="AZ114" s="11"/>
    </row>
    <row r="115" spans="23:52" ht="53.25" x14ac:dyDescent="0.8">
      <c r="W115" s="10"/>
      <c r="X115" s="11"/>
      <c r="Y115" s="11"/>
      <c r="Z115" s="11"/>
      <c r="AA115" s="11"/>
      <c r="AB115" s="11"/>
      <c r="AC115" s="11"/>
      <c r="AD115" s="12"/>
      <c r="AE115" s="13"/>
      <c r="AG115" s="11"/>
      <c r="AH115" s="11"/>
      <c r="AI115" s="11"/>
      <c r="AJ115" s="11"/>
      <c r="AK115" s="11"/>
      <c r="AL115" s="11"/>
      <c r="AM115" s="11"/>
      <c r="AN115" s="11"/>
      <c r="AO115" s="11"/>
      <c r="AP115" s="14"/>
      <c r="AQ115" s="14"/>
      <c r="AR115" s="14"/>
      <c r="AS115" s="15"/>
      <c r="AT115" s="11"/>
      <c r="AU115" s="16"/>
      <c r="AV115" s="11"/>
      <c r="AW115" s="11"/>
      <c r="AX115" s="11"/>
      <c r="AY115" s="11"/>
      <c r="AZ115" s="11"/>
    </row>
    <row r="116" spans="23:52" ht="53.25" x14ac:dyDescent="0.8">
      <c r="W116" s="10"/>
      <c r="X116" s="11"/>
      <c r="Y116" s="11"/>
      <c r="Z116" s="11"/>
      <c r="AA116" s="11"/>
      <c r="AB116" s="11"/>
      <c r="AC116" s="11"/>
      <c r="AD116" s="12"/>
      <c r="AE116" s="13"/>
      <c r="AG116" s="11"/>
      <c r="AH116" s="11"/>
      <c r="AI116" s="11"/>
      <c r="AJ116" s="11"/>
      <c r="AK116" s="11"/>
      <c r="AL116" s="11"/>
      <c r="AM116" s="11"/>
      <c r="AN116" s="11"/>
      <c r="AO116" s="11"/>
      <c r="AP116" s="14"/>
      <c r="AQ116" s="14"/>
      <c r="AR116" s="14"/>
      <c r="AS116" s="15"/>
      <c r="AT116" s="11"/>
      <c r="AU116" s="16"/>
      <c r="AV116" s="11"/>
      <c r="AW116" s="11"/>
      <c r="AX116" s="11"/>
      <c r="AY116" s="11"/>
      <c r="AZ116" s="11"/>
    </row>
    <row r="117" spans="23:52" ht="53.25" x14ac:dyDescent="0.8">
      <c r="W117" s="10"/>
      <c r="X117" s="11"/>
      <c r="Y117" s="11"/>
      <c r="Z117" s="11"/>
      <c r="AA117" s="11"/>
      <c r="AB117" s="11"/>
      <c r="AC117" s="11"/>
      <c r="AD117" s="12"/>
      <c r="AE117" s="13"/>
      <c r="AG117" s="11"/>
      <c r="AH117" s="11"/>
      <c r="AI117" s="11"/>
      <c r="AJ117" s="11"/>
      <c r="AK117" s="11"/>
      <c r="AL117" s="11"/>
      <c r="AM117" s="11"/>
      <c r="AN117" s="11"/>
      <c r="AO117" s="11"/>
      <c r="AP117" s="14"/>
      <c r="AQ117" s="14"/>
      <c r="AR117" s="14"/>
      <c r="AS117" s="15"/>
      <c r="AT117" s="11"/>
      <c r="AU117" s="16"/>
      <c r="AV117" s="11"/>
      <c r="AW117" s="11"/>
      <c r="AX117" s="11"/>
      <c r="AY117" s="11"/>
      <c r="AZ117" s="11"/>
    </row>
    <row r="118" spans="23:52" ht="53.25" x14ac:dyDescent="0.8">
      <c r="W118" s="10"/>
      <c r="X118" s="11"/>
      <c r="Y118" s="11"/>
      <c r="Z118" s="11"/>
      <c r="AA118" s="11"/>
      <c r="AB118" s="11"/>
      <c r="AC118" s="11"/>
      <c r="AD118" s="12"/>
      <c r="AE118" s="13"/>
      <c r="AG118" s="11"/>
      <c r="AH118" s="11"/>
      <c r="AI118" s="11"/>
      <c r="AJ118" s="11"/>
      <c r="AK118" s="11"/>
      <c r="AL118" s="11"/>
      <c r="AM118" s="11"/>
      <c r="AN118" s="11"/>
      <c r="AO118" s="11"/>
      <c r="AP118" s="14"/>
      <c r="AQ118" s="14"/>
      <c r="AR118" s="14"/>
      <c r="AS118" s="15"/>
      <c r="AT118" s="11"/>
      <c r="AU118" s="16"/>
      <c r="AV118" s="11"/>
      <c r="AW118" s="11"/>
      <c r="AX118" s="11"/>
      <c r="AY118" s="11"/>
      <c r="AZ118" s="11"/>
    </row>
    <row r="119" spans="23:52" ht="53.25" x14ac:dyDescent="0.8">
      <c r="W119" s="10"/>
      <c r="X119" s="11"/>
      <c r="Y119" s="11"/>
      <c r="Z119" s="11"/>
      <c r="AA119" s="11"/>
      <c r="AB119" s="11"/>
      <c r="AC119" s="11"/>
      <c r="AD119" s="12"/>
      <c r="AE119" s="13"/>
      <c r="AG119" s="11"/>
      <c r="AH119" s="11"/>
      <c r="AI119" s="11"/>
      <c r="AJ119" s="11"/>
      <c r="AK119" s="11"/>
      <c r="AL119" s="11"/>
      <c r="AM119" s="11"/>
      <c r="AN119" s="11"/>
      <c r="AO119" s="11"/>
      <c r="AP119" s="14"/>
      <c r="AQ119" s="14"/>
      <c r="AR119" s="14"/>
      <c r="AS119" s="15"/>
      <c r="AT119" s="11"/>
      <c r="AU119" s="16"/>
      <c r="AV119" s="11"/>
      <c r="AW119" s="11"/>
      <c r="AX119" s="11"/>
      <c r="AY119" s="11"/>
      <c r="AZ119" s="11"/>
    </row>
    <row r="120" spans="23:52" ht="53.25" x14ac:dyDescent="0.8">
      <c r="W120" s="10"/>
      <c r="X120" s="11"/>
      <c r="Y120" s="11"/>
      <c r="Z120" s="11"/>
      <c r="AA120" s="11"/>
      <c r="AB120" s="11"/>
      <c r="AC120" s="11"/>
      <c r="AD120" s="12"/>
      <c r="AE120" s="13"/>
      <c r="AG120" s="11"/>
      <c r="AH120" s="11"/>
      <c r="AI120" s="11"/>
      <c r="AJ120" s="11"/>
      <c r="AK120" s="11"/>
      <c r="AL120" s="11"/>
      <c r="AM120" s="11"/>
      <c r="AN120" s="11"/>
      <c r="AO120" s="11"/>
      <c r="AP120" s="14"/>
      <c r="AQ120" s="14"/>
      <c r="AR120" s="14"/>
      <c r="AS120" s="15"/>
      <c r="AT120" s="11"/>
      <c r="AU120" s="16"/>
      <c r="AV120" s="11"/>
      <c r="AW120" s="11"/>
      <c r="AX120" s="11"/>
      <c r="AY120" s="11"/>
      <c r="AZ120" s="11"/>
    </row>
    <row r="121" spans="23:52" ht="53.25" x14ac:dyDescent="0.8">
      <c r="W121" s="10"/>
      <c r="X121" s="11"/>
      <c r="Y121" s="11"/>
      <c r="Z121" s="11"/>
      <c r="AA121" s="11"/>
      <c r="AB121" s="11"/>
      <c r="AC121" s="11"/>
      <c r="AD121" s="12"/>
      <c r="AE121" s="13"/>
      <c r="AG121" s="11"/>
      <c r="AH121" s="11"/>
      <c r="AI121" s="11"/>
      <c r="AJ121" s="11"/>
      <c r="AK121" s="11"/>
      <c r="AL121" s="11"/>
      <c r="AM121" s="11"/>
      <c r="AN121" s="11"/>
      <c r="AO121" s="11"/>
      <c r="AP121" s="14"/>
      <c r="AQ121" s="14"/>
      <c r="AR121" s="14"/>
      <c r="AS121" s="15"/>
      <c r="AT121" s="11"/>
      <c r="AU121" s="16"/>
      <c r="AV121" s="11"/>
      <c r="AW121" s="11"/>
      <c r="AX121" s="11"/>
      <c r="AY121" s="11"/>
      <c r="AZ121" s="11"/>
    </row>
    <row r="122" spans="23:52" ht="53.25" x14ac:dyDescent="0.8">
      <c r="W122" s="10"/>
      <c r="X122" s="11"/>
      <c r="Y122" s="11"/>
      <c r="Z122" s="11"/>
      <c r="AA122" s="11"/>
      <c r="AB122" s="11"/>
      <c r="AC122" s="11"/>
      <c r="AD122" s="12"/>
      <c r="AE122" s="13"/>
      <c r="AG122" s="11"/>
      <c r="AH122" s="11"/>
      <c r="AI122" s="11"/>
      <c r="AJ122" s="11"/>
      <c r="AK122" s="11"/>
      <c r="AL122" s="11"/>
      <c r="AM122" s="11"/>
      <c r="AN122" s="11"/>
      <c r="AO122" s="11"/>
      <c r="AP122" s="14"/>
      <c r="AQ122" s="14"/>
      <c r="AR122" s="14"/>
      <c r="AS122" s="15"/>
      <c r="AT122" s="11"/>
      <c r="AU122" s="16"/>
      <c r="AV122" s="11"/>
      <c r="AW122" s="11"/>
      <c r="AX122" s="11"/>
      <c r="AY122" s="11"/>
      <c r="AZ122" s="11"/>
    </row>
    <row r="123" spans="23:52" ht="53.25" x14ac:dyDescent="0.8">
      <c r="W123" s="10"/>
      <c r="X123" s="11"/>
      <c r="Y123" s="11"/>
      <c r="Z123" s="11"/>
      <c r="AA123" s="11"/>
      <c r="AB123" s="11"/>
      <c r="AC123" s="11"/>
      <c r="AD123" s="12"/>
      <c r="AE123" s="13"/>
      <c r="AG123" s="11"/>
      <c r="AH123" s="11"/>
      <c r="AI123" s="11"/>
      <c r="AJ123" s="11"/>
      <c r="AK123" s="11"/>
      <c r="AL123" s="11"/>
      <c r="AM123" s="11"/>
      <c r="AN123" s="11"/>
      <c r="AO123" s="11"/>
      <c r="AP123" s="14"/>
      <c r="AQ123" s="14"/>
      <c r="AR123" s="14"/>
      <c r="AS123" s="15"/>
      <c r="AT123" s="11"/>
      <c r="AU123" s="16"/>
      <c r="AV123" s="11"/>
      <c r="AW123" s="11"/>
      <c r="AX123" s="11"/>
      <c r="AY123" s="11"/>
      <c r="AZ123" s="11"/>
    </row>
    <row r="124" spans="23:52" ht="53.25" x14ac:dyDescent="0.8">
      <c r="W124" s="10"/>
      <c r="X124" s="11"/>
      <c r="Y124" s="11"/>
      <c r="Z124" s="11"/>
      <c r="AA124" s="11"/>
      <c r="AB124" s="11"/>
      <c r="AC124" s="11"/>
      <c r="AD124" s="12"/>
      <c r="AE124" s="13"/>
      <c r="AG124" s="11"/>
      <c r="AH124" s="11"/>
      <c r="AI124" s="11"/>
      <c r="AJ124" s="11"/>
      <c r="AK124" s="11"/>
      <c r="AL124" s="11"/>
      <c r="AM124" s="11"/>
      <c r="AN124" s="11"/>
      <c r="AO124" s="11"/>
      <c r="AP124" s="14"/>
      <c r="AQ124" s="14"/>
      <c r="AR124" s="14"/>
      <c r="AS124" s="15"/>
      <c r="AT124" s="11"/>
      <c r="AU124" s="16"/>
      <c r="AV124" s="11"/>
      <c r="AW124" s="11"/>
      <c r="AX124" s="11"/>
      <c r="AY124" s="11"/>
      <c r="AZ124" s="11"/>
    </row>
    <row r="125" spans="23:52" ht="53.25" x14ac:dyDescent="0.8">
      <c r="W125" s="10"/>
      <c r="X125" s="11"/>
      <c r="Y125" s="11"/>
      <c r="Z125" s="11"/>
      <c r="AA125" s="11"/>
      <c r="AB125" s="11"/>
      <c r="AC125" s="11"/>
      <c r="AD125" s="12"/>
      <c r="AE125" s="13"/>
      <c r="AG125" s="11"/>
      <c r="AH125" s="11"/>
      <c r="AI125" s="11"/>
      <c r="AJ125" s="11"/>
      <c r="AK125" s="11"/>
      <c r="AL125" s="11"/>
      <c r="AM125" s="11"/>
      <c r="AN125" s="11"/>
      <c r="AO125" s="11"/>
      <c r="AP125" s="14"/>
      <c r="AQ125" s="14"/>
      <c r="AR125" s="14"/>
      <c r="AS125" s="15"/>
      <c r="AT125" s="11"/>
      <c r="AU125" s="16"/>
      <c r="AV125" s="11"/>
      <c r="AW125" s="11"/>
      <c r="AX125" s="11"/>
      <c r="AY125" s="11"/>
      <c r="AZ125" s="11"/>
    </row>
    <row r="126" spans="23:52" ht="53.25" x14ac:dyDescent="0.8">
      <c r="W126" s="10"/>
      <c r="X126" s="11"/>
      <c r="Y126" s="11"/>
      <c r="Z126" s="11"/>
      <c r="AA126" s="11"/>
      <c r="AB126" s="11"/>
      <c r="AC126" s="11"/>
      <c r="AD126" s="12"/>
      <c r="AE126" s="13"/>
      <c r="AG126" s="11"/>
      <c r="AH126" s="11"/>
      <c r="AI126" s="11"/>
      <c r="AJ126" s="11"/>
      <c r="AK126" s="11"/>
      <c r="AL126" s="11"/>
      <c r="AM126" s="11"/>
      <c r="AN126" s="11"/>
      <c r="AO126" s="11"/>
      <c r="AP126" s="14"/>
      <c r="AQ126" s="14"/>
      <c r="AR126" s="14"/>
      <c r="AS126" s="15"/>
      <c r="AT126" s="11"/>
      <c r="AU126" s="16"/>
      <c r="AV126" s="11"/>
      <c r="AW126" s="11"/>
      <c r="AX126" s="11"/>
      <c r="AY126" s="11"/>
      <c r="AZ126" s="11"/>
    </row>
    <row r="127" spans="23:52" ht="53.25" x14ac:dyDescent="0.8">
      <c r="W127" s="10"/>
      <c r="X127" s="11"/>
      <c r="Y127" s="11"/>
      <c r="Z127" s="11"/>
      <c r="AA127" s="11"/>
      <c r="AB127" s="11"/>
      <c r="AC127" s="11"/>
      <c r="AD127" s="12"/>
      <c r="AE127" s="13"/>
      <c r="AG127" s="11"/>
      <c r="AH127" s="11"/>
      <c r="AI127" s="11"/>
      <c r="AJ127" s="11"/>
      <c r="AK127" s="11"/>
      <c r="AL127" s="11"/>
      <c r="AM127" s="11"/>
      <c r="AN127" s="11"/>
      <c r="AO127" s="11"/>
      <c r="AP127" s="14"/>
      <c r="AQ127" s="14"/>
      <c r="AR127" s="14"/>
      <c r="AS127" s="15"/>
      <c r="AT127" s="11"/>
      <c r="AU127" s="16"/>
      <c r="AV127" s="11"/>
      <c r="AW127" s="11"/>
      <c r="AX127" s="11"/>
      <c r="AY127" s="11"/>
      <c r="AZ127" s="11"/>
    </row>
    <row r="128" spans="23:52" ht="53.25" x14ac:dyDescent="0.8">
      <c r="W128" s="10"/>
      <c r="X128" s="11"/>
      <c r="Y128" s="11"/>
      <c r="Z128" s="11"/>
      <c r="AA128" s="11"/>
      <c r="AB128" s="11"/>
      <c r="AC128" s="11"/>
      <c r="AD128" s="12"/>
      <c r="AE128" s="13"/>
      <c r="AG128" s="11"/>
      <c r="AH128" s="11"/>
      <c r="AI128" s="11"/>
      <c r="AJ128" s="11"/>
      <c r="AK128" s="11"/>
      <c r="AL128" s="11"/>
      <c r="AM128" s="11"/>
      <c r="AN128" s="11"/>
      <c r="AO128" s="11"/>
      <c r="AP128" s="14"/>
      <c r="AQ128" s="14"/>
      <c r="AR128" s="14"/>
      <c r="AS128" s="15"/>
      <c r="AT128" s="11"/>
      <c r="AU128" s="16"/>
      <c r="AV128" s="11"/>
      <c r="AW128" s="11"/>
      <c r="AX128" s="11"/>
      <c r="AY128" s="11"/>
      <c r="AZ128" s="11"/>
    </row>
    <row r="129" spans="23:52" ht="53.25" x14ac:dyDescent="0.8">
      <c r="W129" s="10"/>
      <c r="X129" s="11"/>
      <c r="Y129" s="11"/>
      <c r="Z129" s="11"/>
      <c r="AA129" s="11"/>
      <c r="AB129" s="11"/>
      <c r="AC129" s="11"/>
      <c r="AD129" s="12"/>
      <c r="AE129" s="13"/>
      <c r="AG129" s="11"/>
      <c r="AH129" s="11"/>
      <c r="AI129" s="11"/>
      <c r="AJ129" s="11"/>
      <c r="AK129" s="11"/>
      <c r="AL129" s="11"/>
      <c r="AM129" s="11"/>
      <c r="AN129" s="11"/>
      <c r="AO129" s="11"/>
      <c r="AP129" s="14"/>
      <c r="AQ129" s="14"/>
      <c r="AR129" s="14"/>
      <c r="AS129" s="15"/>
      <c r="AT129" s="11"/>
      <c r="AU129" s="16"/>
      <c r="AV129" s="11"/>
      <c r="AW129" s="11"/>
      <c r="AX129" s="11"/>
      <c r="AY129" s="11"/>
      <c r="AZ129" s="11"/>
    </row>
    <row r="130" spans="23:52" ht="53.25" x14ac:dyDescent="0.8">
      <c r="W130" s="10"/>
      <c r="X130" s="11"/>
      <c r="Y130" s="11"/>
      <c r="Z130" s="11"/>
      <c r="AA130" s="11"/>
      <c r="AB130" s="11"/>
      <c r="AC130" s="11"/>
      <c r="AD130" s="12"/>
      <c r="AE130" s="13"/>
      <c r="AG130" s="11"/>
      <c r="AH130" s="11"/>
      <c r="AI130" s="11"/>
      <c r="AJ130" s="11"/>
      <c r="AK130" s="11"/>
      <c r="AL130" s="11"/>
      <c r="AM130" s="11"/>
      <c r="AN130" s="11"/>
      <c r="AO130" s="11"/>
      <c r="AP130" s="14"/>
      <c r="AQ130" s="14"/>
      <c r="AR130" s="14"/>
      <c r="AS130" s="15"/>
      <c r="AT130" s="11"/>
      <c r="AU130" s="16"/>
      <c r="AV130" s="11"/>
      <c r="AW130" s="11"/>
      <c r="AX130" s="11"/>
      <c r="AY130" s="11"/>
      <c r="AZ130" s="11"/>
    </row>
    <row r="131" spans="23:52" ht="53.25" x14ac:dyDescent="0.8">
      <c r="W131" s="10"/>
      <c r="X131" s="11"/>
      <c r="Y131" s="11"/>
      <c r="Z131" s="11"/>
      <c r="AA131" s="11"/>
      <c r="AB131" s="11"/>
      <c r="AC131" s="11"/>
      <c r="AD131" s="12"/>
      <c r="AE131" s="13"/>
      <c r="AG131" s="11"/>
      <c r="AH131" s="11"/>
      <c r="AI131" s="11"/>
      <c r="AJ131" s="11"/>
      <c r="AK131" s="11"/>
      <c r="AL131" s="11"/>
      <c r="AM131" s="11"/>
      <c r="AN131" s="11"/>
      <c r="AO131" s="11"/>
      <c r="AP131" s="14"/>
      <c r="AQ131" s="14"/>
      <c r="AR131" s="14"/>
      <c r="AS131" s="15"/>
      <c r="AT131" s="11"/>
      <c r="AU131" s="16"/>
      <c r="AV131" s="11"/>
      <c r="AW131" s="11"/>
      <c r="AX131" s="11"/>
      <c r="AY131" s="11"/>
      <c r="AZ131" s="11"/>
    </row>
    <row r="132" spans="23:52" ht="53.25" x14ac:dyDescent="0.8">
      <c r="W132" s="10"/>
      <c r="X132" s="11"/>
      <c r="Y132" s="11"/>
      <c r="Z132" s="11"/>
      <c r="AA132" s="11"/>
      <c r="AB132" s="11"/>
      <c r="AC132" s="11"/>
      <c r="AD132" s="12"/>
      <c r="AE132" s="13"/>
      <c r="AG132" s="11"/>
      <c r="AH132" s="11"/>
      <c r="AI132" s="11"/>
      <c r="AJ132" s="11"/>
      <c r="AK132" s="11"/>
      <c r="AL132" s="11"/>
      <c r="AM132" s="11"/>
      <c r="AN132" s="11"/>
      <c r="AO132" s="11"/>
      <c r="AP132" s="14"/>
      <c r="AQ132" s="14"/>
      <c r="AR132" s="14"/>
      <c r="AS132" s="15"/>
      <c r="AT132" s="11"/>
      <c r="AU132" s="16"/>
      <c r="AV132" s="11"/>
      <c r="AW132" s="11"/>
      <c r="AX132" s="11"/>
      <c r="AY132" s="11"/>
      <c r="AZ132" s="11"/>
    </row>
    <row r="133" spans="23:52" ht="53.25" x14ac:dyDescent="0.8">
      <c r="W133" s="10"/>
      <c r="X133" s="11"/>
      <c r="Y133" s="11"/>
      <c r="Z133" s="11"/>
      <c r="AA133" s="11"/>
      <c r="AB133" s="11"/>
      <c r="AC133" s="11"/>
      <c r="AD133" s="12"/>
      <c r="AE133" s="13"/>
      <c r="AG133" s="11"/>
      <c r="AH133" s="11"/>
      <c r="AI133" s="11"/>
      <c r="AJ133" s="11"/>
      <c r="AK133" s="11"/>
      <c r="AL133" s="11"/>
      <c r="AM133" s="11"/>
      <c r="AN133" s="11"/>
      <c r="AO133" s="11"/>
      <c r="AP133" s="14"/>
      <c r="AQ133" s="14"/>
      <c r="AR133" s="14"/>
      <c r="AS133" s="15"/>
      <c r="AT133" s="11"/>
      <c r="AU133" s="16"/>
      <c r="AV133" s="11"/>
      <c r="AW133" s="11"/>
      <c r="AX133" s="11"/>
      <c r="AY133" s="11"/>
      <c r="AZ133" s="11"/>
    </row>
    <row r="134" spans="23:52" ht="53.25" x14ac:dyDescent="0.8">
      <c r="W134" s="10"/>
      <c r="X134" s="11"/>
      <c r="Y134" s="11"/>
      <c r="Z134" s="11"/>
      <c r="AA134" s="11"/>
      <c r="AB134" s="11"/>
      <c r="AC134" s="11"/>
      <c r="AD134" s="12"/>
      <c r="AE134" s="13"/>
      <c r="AG134" s="11"/>
      <c r="AH134" s="11"/>
      <c r="AI134" s="11"/>
      <c r="AJ134" s="11"/>
      <c r="AK134" s="11"/>
      <c r="AL134" s="11"/>
      <c r="AM134" s="11"/>
      <c r="AN134" s="11"/>
      <c r="AO134" s="11"/>
      <c r="AP134" s="14"/>
      <c r="AQ134" s="14"/>
      <c r="AR134" s="14"/>
      <c r="AS134" s="15"/>
      <c r="AT134" s="11"/>
      <c r="AU134" s="16"/>
      <c r="AV134" s="11"/>
      <c r="AW134" s="11"/>
      <c r="AX134" s="11"/>
      <c r="AY134" s="11"/>
      <c r="AZ134" s="11"/>
    </row>
    <row r="135" spans="23:52" ht="53.25" x14ac:dyDescent="0.8">
      <c r="W135" s="10"/>
      <c r="X135" s="11"/>
      <c r="Y135" s="11"/>
      <c r="Z135" s="11"/>
      <c r="AA135" s="11"/>
      <c r="AB135" s="11"/>
      <c r="AC135" s="11"/>
      <c r="AD135" s="12"/>
      <c r="AE135" s="13"/>
      <c r="AG135" s="11"/>
      <c r="AH135" s="11"/>
      <c r="AI135" s="11"/>
      <c r="AJ135" s="11"/>
      <c r="AK135" s="11"/>
      <c r="AL135" s="11"/>
      <c r="AM135" s="11"/>
      <c r="AN135" s="11"/>
      <c r="AO135" s="11"/>
      <c r="AP135" s="14"/>
      <c r="AQ135" s="14"/>
      <c r="AR135" s="14"/>
      <c r="AS135" s="15"/>
      <c r="AT135" s="11"/>
      <c r="AU135" s="16"/>
      <c r="AV135" s="11"/>
      <c r="AW135" s="11"/>
      <c r="AX135" s="11"/>
      <c r="AY135" s="11"/>
      <c r="AZ135" s="11"/>
    </row>
    <row r="136" spans="23:52" ht="53.25" x14ac:dyDescent="0.8">
      <c r="W136" s="10"/>
      <c r="X136" s="11"/>
      <c r="Y136" s="11"/>
      <c r="Z136" s="11"/>
      <c r="AA136" s="11"/>
      <c r="AB136" s="11"/>
      <c r="AC136" s="11"/>
      <c r="AD136" s="12"/>
      <c r="AE136" s="13"/>
      <c r="AG136" s="11"/>
      <c r="AH136" s="11"/>
      <c r="AI136" s="11"/>
      <c r="AJ136" s="11"/>
      <c r="AK136" s="11"/>
      <c r="AL136" s="11"/>
      <c r="AM136" s="11"/>
      <c r="AN136" s="11"/>
      <c r="AO136" s="11"/>
      <c r="AP136" s="14"/>
      <c r="AQ136" s="14"/>
      <c r="AR136" s="14"/>
      <c r="AS136" s="15"/>
      <c r="AT136" s="11"/>
      <c r="AU136" s="16"/>
      <c r="AV136" s="11"/>
      <c r="AW136" s="11"/>
      <c r="AX136" s="11"/>
      <c r="AY136" s="11"/>
      <c r="AZ136" s="11"/>
    </row>
    <row r="137" spans="23:52" ht="53.25" x14ac:dyDescent="0.8">
      <c r="W137" s="10"/>
      <c r="X137" s="11"/>
      <c r="Y137" s="11"/>
      <c r="Z137" s="11"/>
      <c r="AA137" s="11"/>
      <c r="AB137" s="11"/>
      <c r="AC137" s="11"/>
      <c r="AD137" s="12"/>
      <c r="AE137" s="13"/>
      <c r="AG137" s="11"/>
      <c r="AH137" s="11"/>
      <c r="AI137" s="11"/>
      <c r="AJ137" s="11"/>
      <c r="AK137" s="11"/>
      <c r="AL137" s="11"/>
      <c r="AM137" s="11"/>
      <c r="AN137" s="11"/>
      <c r="AO137" s="11"/>
      <c r="AP137" s="14"/>
      <c r="AQ137" s="14"/>
      <c r="AR137" s="14"/>
      <c r="AS137" s="15"/>
      <c r="AT137" s="11"/>
      <c r="AU137" s="16"/>
      <c r="AV137" s="11"/>
      <c r="AW137" s="11"/>
      <c r="AX137" s="11"/>
      <c r="AY137" s="11"/>
      <c r="AZ137" s="11"/>
    </row>
    <row r="138" spans="23:52" ht="53.25" x14ac:dyDescent="0.8">
      <c r="W138" s="10"/>
      <c r="X138" s="11"/>
      <c r="Y138" s="11"/>
      <c r="Z138" s="11"/>
      <c r="AA138" s="11"/>
      <c r="AB138" s="11"/>
      <c r="AC138" s="11"/>
      <c r="AD138" s="12"/>
      <c r="AE138" s="13"/>
      <c r="AG138" s="11"/>
      <c r="AH138" s="11"/>
      <c r="AI138" s="11"/>
      <c r="AJ138" s="11"/>
      <c r="AK138" s="11"/>
      <c r="AL138" s="11"/>
      <c r="AM138" s="11"/>
      <c r="AN138" s="11"/>
      <c r="AO138" s="11"/>
      <c r="AP138" s="14"/>
      <c r="AQ138" s="14"/>
      <c r="AR138" s="14"/>
      <c r="AS138" s="15"/>
      <c r="AT138" s="11"/>
      <c r="AU138" s="16"/>
      <c r="AV138" s="11"/>
      <c r="AW138" s="11"/>
      <c r="AX138" s="11"/>
      <c r="AY138" s="11"/>
      <c r="AZ138" s="11"/>
    </row>
    <row r="139" spans="23:52" ht="53.25" x14ac:dyDescent="0.8">
      <c r="W139" s="10"/>
      <c r="X139" s="11"/>
      <c r="Y139" s="11"/>
      <c r="Z139" s="11"/>
      <c r="AA139" s="11"/>
      <c r="AB139" s="11"/>
      <c r="AC139" s="11"/>
      <c r="AD139" s="12"/>
      <c r="AE139" s="13"/>
      <c r="AG139" s="11"/>
      <c r="AH139" s="11"/>
      <c r="AI139" s="11"/>
      <c r="AJ139" s="11"/>
      <c r="AK139" s="11"/>
      <c r="AL139" s="11"/>
      <c r="AM139" s="11"/>
      <c r="AN139" s="11"/>
      <c r="AO139" s="11"/>
      <c r="AP139" s="14"/>
      <c r="AQ139" s="14"/>
      <c r="AR139" s="14"/>
      <c r="AS139" s="15"/>
      <c r="AT139" s="11"/>
      <c r="AU139" s="16"/>
      <c r="AV139" s="11"/>
      <c r="AW139" s="11"/>
      <c r="AX139" s="11"/>
      <c r="AY139" s="11"/>
      <c r="AZ139" s="11"/>
    </row>
    <row r="140" spans="23:52" ht="53.25" x14ac:dyDescent="0.8">
      <c r="W140" s="10"/>
      <c r="X140" s="11"/>
      <c r="Y140" s="11"/>
      <c r="Z140" s="11"/>
      <c r="AA140" s="11"/>
      <c r="AB140" s="11"/>
      <c r="AC140" s="11"/>
      <c r="AD140" s="12"/>
      <c r="AE140" s="13"/>
      <c r="AG140" s="11"/>
      <c r="AH140" s="11"/>
      <c r="AI140" s="11"/>
      <c r="AJ140" s="11"/>
      <c r="AK140" s="11"/>
      <c r="AL140" s="11"/>
      <c r="AM140" s="11"/>
      <c r="AN140" s="11"/>
      <c r="AO140" s="11"/>
      <c r="AP140" s="14"/>
      <c r="AQ140" s="14"/>
      <c r="AR140" s="14"/>
      <c r="AS140" s="15"/>
      <c r="AT140" s="11"/>
      <c r="AU140" s="16"/>
      <c r="AV140" s="11"/>
      <c r="AW140" s="11"/>
      <c r="AX140" s="11"/>
      <c r="AY140" s="11"/>
      <c r="AZ140" s="11"/>
    </row>
    <row r="156" spans="40:40" ht="32.25" x14ac:dyDescent="0.5">
      <c r="AN156" s="17" t="s">
        <v>8</v>
      </c>
    </row>
    <row r="157" spans="40:40" ht="32.25" x14ac:dyDescent="0.5">
      <c r="AN157" s="17" t="s">
        <v>9</v>
      </c>
    </row>
    <row r="164" spans="95:95" ht="88.5" x14ac:dyDescent="0.25">
      <c r="CQ164" s="18" t="s">
        <v>10</v>
      </c>
    </row>
    <row r="182" spans="23:52" ht="61.5" x14ac:dyDescent="0.9">
      <c r="W182" s="19" t="s">
        <v>11</v>
      </c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</row>
    <row r="183" spans="23:52" ht="33.75" x14ac:dyDescent="0.5"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</row>
    <row r="184" spans="23:52" ht="55.5" thickBot="1" x14ac:dyDescent="0.85">
      <c r="W184" s="21"/>
      <c r="X184" s="22"/>
      <c r="Y184" s="22"/>
      <c r="Z184" s="22"/>
      <c r="AA184" s="22"/>
      <c r="AB184" s="22"/>
      <c r="AC184" s="22"/>
      <c r="AD184" s="23"/>
      <c r="AE184" s="24" t="s">
        <v>12</v>
      </c>
      <c r="AG184" s="11"/>
      <c r="AH184" s="11"/>
      <c r="AI184" s="11"/>
      <c r="AJ184" s="11"/>
      <c r="AK184" s="11"/>
      <c r="AL184" s="11"/>
      <c r="AM184" s="11"/>
      <c r="AN184" s="11"/>
      <c r="AO184" s="11"/>
      <c r="AP184" s="25" t="s">
        <v>13</v>
      </c>
      <c r="AQ184" s="25"/>
      <c r="AR184" s="25"/>
      <c r="AS184" s="26"/>
      <c r="AT184" s="22"/>
      <c r="AU184" s="22"/>
      <c r="AV184" s="22"/>
      <c r="AW184" s="22"/>
      <c r="AX184" s="22"/>
      <c r="AY184" s="22"/>
      <c r="AZ184" s="22"/>
    </row>
    <row r="185" spans="23:52" ht="54.75" thickTop="1" thickBot="1" x14ac:dyDescent="0.85">
      <c r="W185" s="27"/>
      <c r="X185" s="28"/>
      <c r="Y185" s="28"/>
      <c r="Z185" s="28"/>
      <c r="AA185" s="28"/>
      <c r="AB185" s="28"/>
      <c r="AC185" s="28"/>
      <c r="AD185" s="29"/>
      <c r="AE185" s="30" t="s">
        <v>14</v>
      </c>
      <c r="AG185" s="11"/>
      <c r="AH185" s="11"/>
      <c r="AI185" s="11"/>
      <c r="AJ185" s="11"/>
      <c r="AK185" s="11"/>
      <c r="AL185" s="11"/>
      <c r="AM185" s="11"/>
      <c r="AN185" s="11"/>
      <c r="AO185" s="11"/>
      <c r="AP185" s="31" t="s">
        <v>15</v>
      </c>
      <c r="AQ185" s="31"/>
      <c r="AR185" s="31"/>
      <c r="AS185" s="32"/>
      <c r="AT185" s="28"/>
      <c r="AU185" s="28"/>
      <c r="AV185" s="28"/>
      <c r="AW185" s="28"/>
      <c r="AX185" s="28"/>
      <c r="AY185" s="28"/>
      <c r="AZ185" s="28"/>
    </row>
    <row r="186" spans="23:52" ht="54.75" thickTop="1" thickBot="1" x14ac:dyDescent="0.85">
      <c r="W186" s="27"/>
      <c r="X186" s="28"/>
      <c r="Y186" s="28"/>
      <c r="Z186" s="28"/>
      <c r="AA186" s="28"/>
      <c r="AB186" s="28"/>
      <c r="AC186" s="28"/>
      <c r="AD186" s="29"/>
      <c r="AE186" s="30" t="s">
        <v>16</v>
      </c>
      <c r="AG186" s="11"/>
      <c r="AH186" s="11"/>
      <c r="AI186" s="11"/>
      <c r="AJ186" s="11"/>
      <c r="AK186" s="11"/>
      <c r="AL186" s="11"/>
      <c r="AM186" s="11"/>
      <c r="AN186" s="11"/>
      <c r="AO186" s="11"/>
      <c r="AP186" s="31" t="s">
        <v>17</v>
      </c>
      <c r="AQ186" s="31"/>
      <c r="AR186" s="31"/>
      <c r="AS186" s="32"/>
      <c r="AT186" s="28"/>
      <c r="AU186" s="28"/>
      <c r="AV186" s="28"/>
      <c r="AW186" s="28"/>
      <c r="AX186" s="28"/>
      <c r="AY186" s="28"/>
      <c r="AZ186" s="28"/>
    </row>
    <row r="187" spans="23:52" ht="54.75" thickTop="1" thickBot="1" x14ac:dyDescent="0.85">
      <c r="W187" s="27"/>
      <c r="X187" s="28"/>
      <c r="Y187" s="28"/>
      <c r="Z187" s="28"/>
      <c r="AA187" s="28"/>
      <c r="AB187" s="28"/>
      <c r="AC187" s="28"/>
      <c r="AD187" s="29"/>
      <c r="AE187" s="30" t="s">
        <v>18</v>
      </c>
      <c r="AG187" s="11"/>
      <c r="AH187" s="11"/>
      <c r="AI187" s="11"/>
      <c r="AJ187" s="11"/>
      <c r="AK187" s="11"/>
      <c r="AL187" s="11"/>
      <c r="AM187" s="11"/>
      <c r="AN187" s="11"/>
      <c r="AO187" s="11"/>
      <c r="AP187" s="31" t="s">
        <v>19</v>
      </c>
      <c r="AQ187" s="31"/>
      <c r="AR187" s="31"/>
      <c r="AS187" s="32"/>
      <c r="AT187" s="28"/>
      <c r="AU187" s="28"/>
      <c r="AV187" s="28"/>
      <c r="AW187" s="28"/>
      <c r="AX187" s="28"/>
      <c r="AY187" s="28"/>
      <c r="AZ187" s="28"/>
    </row>
    <row r="188" spans="23:52" ht="54.75" thickTop="1" thickBot="1" x14ac:dyDescent="0.85">
      <c r="W188" s="27"/>
      <c r="X188" s="28"/>
      <c r="Y188" s="28"/>
      <c r="Z188" s="28"/>
      <c r="AA188" s="28"/>
      <c r="AB188" s="28"/>
      <c r="AC188" s="28"/>
      <c r="AD188" s="29"/>
      <c r="AE188" s="30" t="s">
        <v>20</v>
      </c>
      <c r="AG188" s="11"/>
      <c r="AH188" s="11"/>
      <c r="AI188" s="11"/>
      <c r="AJ188" s="11"/>
      <c r="AK188" s="11"/>
      <c r="AL188" s="11"/>
      <c r="AM188" s="11"/>
      <c r="AN188" s="11"/>
      <c r="AO188" s="11"/>
      <c r="AP188" s="31" t="s">
        <v>21</v>
      </c>
      <c r="AQ188" s="31"/>
      <c r="AR188" s="31"/>
      <c r="AS188" s="32"/>
      <c r="AT188" s="28"/>
      <c r="AU188" s="33" t="s">
        <v>22</v>
      </c>
      <c r="AV188" s="28"/>
      <c r="AW188" s="28"/>
      <c r="AX188" s="28"/>
      <c r="AY188" s="28"/>
      <c r="AZ188" s="28"/>
    </row>
    <row r="189" spans="23:52" ht="34.5" thickTop="1" x14ac:dyDescent="0.5"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</row>
    <row r="190" spans="23:52" ht="33.75" x14ac:dyDescent="0.5"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</row>
    <row r="212" spans="23:68" s="34" customFormat="1" x14ac:dyDescent="0.25">
      <c r="W212"/>
      <c r="X212"/>
      <c r="Y212"/>
      <c r="Z212"/>
      <c r="AA212"/>
      <c r="AB212"/>
      <c r="AC212"/>
      <c r="AD212"/>
    </row>
    <row r="213" spans="23:68" s="34" customFormat="1" x14ac:dyDescent="0.25">
      <c r="X213"/>
      <c r="Y213"/>
      <c r="Z213"/>
      <c r="AA213"/>
      <c r="AB213"/>
      <c r="AC213"/>
      <c r="AD213"/>
    </row>
    <row r="214" spans="23:68" s="34" customFormat="1" x14ac:dyDescent="0.25">
      <c r="X214"/>
      <c r="Y214"/>
      <c r="Z214"/>
      <c r="AA214"/>
      <c r="AB214"/>
      <c r="AC214"/>
      <c r="AD214"/>
    </row>
    <row r="215" spans="23:68" s="34" customFormat="1" x14ac:dyDescent="0.25">
      <c r="X215"/>
      <c r="Y215"/>
      <c r="Z215"/>
      <c r="AA215"/>
      <c r="AB215"/>
      <c r="AC215"/>
      <c r="AD215"/>
    </row>
    <row r="216" spans="23:68" s="34" customFormat="1" x14ac:dyDescent="0.25">
      <c r="X216"/>
      <c r="Y216"/>
      <c r="Z216"/>
      <c r="AA216"/>
      <c r="AB216"/>
      <c r="AC216"/>
      <c r="AD216"/>
      <c r="BH216"/>
      <c r="BI216"/>
      <c r="BJ216"/>
      <c r="BK216"/>
      <c r="BL216"/>
      <c r="BM216"/>
      <c r="BN216"/>
      <c r="BO216"/>
      <c r="BP216"/>
    </row>
    <row r="217" spans="23:68" s="34" customFormat="1" x14ac:dyDescent="0.25">
      <c r="X217"/>
      <c r="Y217"/>
      <c r="Z217"/>
      <c r="AA217"/>
      <c r="AB217"/>
      <c r="AC217"/>
      <c r="AD217"/>
      <c r="BH217"/>
      <c r="BI217"/>
      <c r="BJ217"/>
      <c r="BK217"/>
      <c r="BL217"/>
      <c r="BM217"/>
      <c r="BN217"/>
      <c r="BO217"/>
      <c r="BP217"/>
    </row>
    <row r="218" spans="23:68" ht="15.75" thickBot="1" x14ac:dyDescent="0.3"/>
    <row r="219" spans="23:68" ht="34.5" thickBot="1" x14ac:dyDescent="0.55000000000000004">
      <c r="AH219" s="35"/>
      <c r="AI219" s="36"/>
      <c r="AJ219" s="36"/>
      <c r="AK219" s="36"/>
      <c r="AL219" s="36"/>
      <c r="AM219" s="36"/>
      <c r="AN219" s="36"/>
      <c r="AO219" s="37"/>
    </row>
    <row r="226" spans="14:89" x14ac:dyDescent="0.25">
      <c r="N226" t="s">
        <v>23</v>
      </c>
      <c r="CJ226" t="s">
        <v>23</v>
      </c>
      <c r="CK226" s="4">
        <f>COUNTIFS(U1:U35,#REF!)</f>
        <v>0</v>
      </c>
    </row>
  </sheetData>
  <mergeCells count="1">
    <mergeCell ref="AJ35:BN53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352FE-FB73-4CD5-83E0-948EC1B83B48}">
  <sheetPr>
    <tabColor rgb="FF0000FF"/>
  </sheetPr>
  <dimension ref="B1:R222"/>
  <sheetViews>
    <sheetView showGridLines="0" tabSelected="1" zoomScale="160" zoomScaleNormal="160" workbookViewId="0"/>
  </sheetViews>
  <sheetFormatPr defaultRowHeight="15" x14ac:dyDescent="0.25"/>
  <cols>
    <col min="1" max="1" width="1.5703125" customWidth="1"/>
    <col min="2" max="2" width="13" customWidth="1"/>
    <col min="3" max="3" width="9.7109375" customWidth="1"/>
    <col min="4" max="4" width="1.5703125" customWidth="1"/>
    <col min="5" max="5" width="27.85546875" customWidth="1"/>
    <col min="6" max="8" width="6.42578125" customWidth="1"/>
    <col min="9" max="9" width="8.5703125" customWidth="1"/>
    <col min="10" max="10" width="8.7109375" customWidth="1"/>
    <col min="11" max="11" width="28.140625" bestFit="1" customWidth="1"/>
    <col min="12" max="12" width="8.7109375" customWidth="1"/>
    <col min="13" max="13" width="11.28515625" customWidth="1"/>
    <col min="14" max="14" width="7" customWidth="1"/>
    <col min="15" max="15" width="1.5703125" customWidth="1"/>
    <col min="16" max="16" width="33.140625" bestFit="1" customWidth="1"/>
  </cols>
  <sheetData>
    <row r="1" spans="2:18" ht="8.25" customHeight="1" x14ac:dyDescent="0.25"/>
    <row r="2" spans="2:18" x14ac:dyDescent="0.25">
      <c r="B2" s="63" t="s">
        <v>28</v>
      </c>
    </row>
    <row r="3" spans="2:18" ht="8.25" customHeight="1" x14ac:dyDescent="0.25"/>
    <row r="4" spans="2:18" x14ac:dyDescent="0.25">
      <c r="B4" s="1" t="s">
        <v>4</v>
      </c>
      <c r="C4" s="1" t="s">
        <v>5</v>
      </c>
      <c r="E4" s="1" t="s">
        <v>24</v>
      </c>
      <c r="F4" s="1" t="s">
        <v>6</v>
      </c>
      <c r="I4" s="1" t="s">
        <v>25</v>
      </c>
    </row>
    <row r="5" spans="2:18" x14ac:dyDescent="0.25">
      <c r="B5" t="s">
        <v>2</v>
      </c>
      <c r="C5">
        <v>16.09</v>
      </c>
      <c r="E5" t="s">
        <v>30</v>
      </c>
    </row>
    <row r="6" spans="2:18" x14ac:dyDescent="0.25">
      <c r="B6" t="s">
        <v>0</v>
      </c>
      <c r="C6">
        <v>29.43</v>
      </c>
      <c r="E6" s="64" t="str">
        <f>F6</f>
        <v>Cash</v>
      </c>
      <c r="F6" s="65" t="s">
        <v>3</v>
      </c>
      <c r="G6" s="66"/>
      <c r="H6" s="66"/>
      <c r="I6" s="3"/>
      <c r="R6" t="s">
        <v>37</v>
      </c>
    </row>
    <row r="7" spans="2:18" x14ac:dyDescent="0.25">
      <c r="B7" t="s">
        <v>0</v>
      </c>
      <c r="C7">
        <v>36.799999999999997</v>
      </c>
      <c r="E7" t="s">
        <v>31</v>
      </c>
      <c r="I7" s="5"/>
    </row>
    <row r="8" spans="2:18" x14ac:dyDescent="0.25">
      <c r="B8" t="s">
        <v>0</v>
      </c>
      <c r="C8">
        <v>64.430000000000007</v>
      </c>
      <c r="E8" s="64" t="str">
        <f>""&amp;F8&amp;" AND &lt;$"&amp;G8&amp;""</f>
        <v>PayPal AND &lt;$50</v>
      </c>
      <c r="F8" s="65" t="s">
        <v>1</v>
      </c>
      <c r="G8" s="2">
        <v>50</v>
      </c>
      <c r="H8" s="2" t="s">
        <v>26</v>
      </c>
      <c r="I8" s="3"/>
    </row>
    <row r="9" spans="2:18" x14ac:dyDescent="0.25">
      <c r="B9" t="s">
        <v>1</v>
      </c>
      <c r="C9">
        <v>85.95</v>
      </c>
      <c r="I9" s="3"/>
    </row>
    <row r="10" spans="2:18" x14ac:dyDescent="0.25">
      <c r="B10" t="s">
        <v>2</v>
      </c>
      <c r="C10">
        <v>323.69</v>
      </c>
      <c r="E10" t="s">
        <v>33</v>
      </c>
      <c r="I10" s="66"/>
    </row>
    <row r="11" spans="2:18" x14ac:dyDescent="0.25">
      <c r="B11" t="s">
        <v>1</v>
      </c>
      <c r="C11">
        <v>5.91</v>
      </c>
      <c r="E11" s="64" t="str">
        <f>F11&amp;" OR "&amp;G11</f>
        <v>MC OR Visa</v>
      </c>
      <c r="F11" s="65" t="s">
        <v>29</v>
      </c>
      <c r="G11" s="2" t="s">
        <v>0</v>
      </c>
      <c r="H11" s="66"/>
      <c r="I11" s="3"/>
    </row>
    <row r="12" spans="2:18" x14ac:dyDescent="0.25">
      <c r="B12" t="s">
        <v>2</v>
      </c>
      <c r="C12">
        <v>44.49</v>
      </c>
      <c r="I12" s="3">
        <f>COUNTIFS(S[PayMethod],F11)+COUNTIFS(S[PayMethod],G11)</f>
        <v>96</v>
      </c>
    </row>
    <row r="13" spans="2:18" x14ac:dyDescent="0.25">
      <c r="B13" t="s">
        <v>3</v>
      </c>
      <c r="C13">
        <v>73.19</v>
      </c>
      <c r="E13" t="s">
        <v>34</v>
      </c>
    </row>
    <row r="14" spans="2:18" x14ac:dyDescent="0.25">
      <c r="B14" t="s">
        <v>0</v>
      </c>
      <c r="C14">
        <v>358.39</v>
      </c>
      <c r="E14" s="64" t="str">
        <f>F14&amp;" OR &gt;=$"&amp;G14</f>
        <v>Visa OR &gt;=$350</v>
      </c>
      <c r="F14" s="65" t="s">
        <v>0</v>
      </c>
      <c r="G14" s="2">
        <v>350</v>
      </c>
      <c r="H14" s="66"/>
      <c r="I14" s="3"/>
    </row>
    <row r="15" spans="2:18" x14ac:dyDescent="0.25">
      <c r="B15" t="s">
        <v>0</v>
      </c>
      <c r="C15">
        <v>144.09</v>
      </c>
      <c r="I15" s="3"/>
    </row>
    <row r="16" spans="2:18" x14ac:dyDescent="0.25">
      <c r="B16" t="s">
        <v>2</v>
      </c>
      <c r="C16">
        <v>5.17</v>
      </c>
      <c r="I16" s="3">
        <f>COUNTIFS(S[PayMethod],F14)+COUNTIFS(S[Amount],"&gt;="&amp;G14)-COUNTIFS(S[PayMethod],F14,S[Amount],"&gt;="&amp;G14)</f>
        <v>82</v>
      </c>
    </row>
    <row r="17" spans="2:11" x14ac:dyDescent="0.25">
      <c r="B17" t="s">
        <v>3</v>
      </c>
      <c r="C17">
        <v>4.33</v>
      </c>
      <c r="E17" t="s">
        <v>32</v>
      </c>
    </row>
    <row r="18" spans="2:11" x14ac:dyDescent="0.25">
      <c r="B18" t="s">
        <v>1</v>
      </c>
      <c r="C18">
        <v>17.57</v>
      </c>
      <c r="E18" s="64" t="str">
        <f>"("&amp;G18&amp;" &lt;="&amp;S[[#Headers],[Amount]]&amp;"&lt;"&amp;H18&amp;") OR "&amp;F18</f>
        <v>(50 &lt;=Amount&lt;100) OR PayPal</v>
      </c>
      <c r="F18" s="65" t="s">
        <v>1</v>
      </c>
      <c r="G18" s="2">
        <v>50</v>
      </c>
      <c r="H18" s="2">
        <v>100</v>
      </c>
      <c r="I18" s="3"/>
      <c r="K18" s="77" t="str">
        <f>G18&amp;" &lt;="&amp;S[[#Headers],[Amount]]&amp;"&lt;"&amp;H18</f>
        <v>50 &lt;=Amount&lt;100</v>
      </c>
    </row>
    <row r="19" spans="2:11" x14ac:dyDescent="0.25">
      <c r="B19" t="s">
        <v>0</v>
      </c>
      <c r="C19">
        <v>396.27</v>
      </c>
      <c r="I19" s="3" cm="1">
        <f t="array" ref="I19">ROWS(_xlfn._xlws.FILTER(S[],(S[Amount]&gt;=G18)*(S[Amount]&lt;H18)+(S[PayMethod]=F18)))</f>
        <v>87</v>
      </c>
      <c r="K19" s="79" t="s">
        <v>38</v>
      </c>
    </row>
    <row r="20" spans="2:11" x14ac:dyDescent="0.25">
      <c r="B20" t="s">
        <v>1</v>
      </c>
      <c r="C20">
        <v>74.88</v>
      </c>
      <c r="I20" s="3">
        <f>COUNTIFS(S[Amount],"&gt;="&amp;G18,S[Amount],"&lt;"&amp;H18)+COUNTIFS(S[PayMethod],F18)-COUNTIFS(S[Amount],"&gt;="&amp;G18,S[Amount],"&lt;"&amp;H18,S[PayMethod],F18)</f>
        <v>87</v>
      </c>
      <c r="K20" s="78" t="str">
        <f>S[[#Headers],[PayMethod]]&amp;" = "&amp;F18</f>
        <v>PayMethod = PayPal</v>
      </c>
    </row>
    <row r="21" spans="2:11" x14ac:dyDescent="0.25">
      <c r="B21" t="s">
        <v>1</v>
      </c>
      <c r="C21">
        <v>88.01</v>
      </c>
    </row>
    <row r="22" spans="2:11" x14ac:dyDescent="0.25">
      <c r="B22" t="s">
        <v>1</v>
      </c>
      <c r="C22">
        <v>195.75</v>
      </c>
      <c r="E22" t="s">
        <v>35</v>
      </c>
    </row>
    <row r="23" spans="2:11" x14ac:dyDescent="0.25">
      <c r="B23" t="s">
        <v>2</v>
      </c>
      <c r="C23">
        <v>8.66</v>
      </c>
      <c r="E23" s="64" t="str">
        <f>"("&amp;F23&amp;" OR "&amp;G23&amp;") AND =$"&amp;H23</f>
        <v>(PayPal OR Apple) AND =$100</v>
      </c>
      <c r="F23" s="65" t="s">
        <v>1</v>
      </c>
      <c r="G23" s="2" t="s">
        <v>2</v>
      </c>
      <c r="H23" s="2">
        <v>100</v>
      </c>
      <c r="I23" s="3"/>
      <c r="K23" s="77" t="str">
        <f>S[[#Headers],[PayMethod]]&amp;" = "&amp;F23&amp;" OR "&amp;G23</f>
        <v>PayMethod = PayPal OR Apple</v>
      </c>
    </row>
    <row r="24" spans="2:11" x14ac:dyDescent="0.25">
      <c r="B24" t="s">
        <v>0</v>
      </c>
      <c r="C24">
        <v>262.93</v>
      </c>
      <c r="I24" s="3" cm="1">
        <f t="array" ref="I24">SUM(IF(((S[PayMethod]=F23)+(S[PayMethod]=G23))*(S[Amount]=H23),1))</f>
        <v>8</v>
      </c>
      <c r="K24" s="79" t="s">
        <v>40</v>
      </c>
    </row>
    <row r="25" spans="2:11" x14ac:dyDescent="0.25">
      <c r="B25" t="s">
        <v>2</v>
      </c>
      <c r="C25">
        <v>72.95</v>
      </c>
      <c r="E25" s="76"/>
      <c r="K25" s="78" t="str">
        <f>S[[#Headers],[Amount]]&amp;" = "&amp;H23</f>
        <v>Amount = 100</v>
      </c>
    </row>
    <row r="26" spans="2:11" x14ac:dyDescent="0.25">
      <c r="B26" t="s">
        <v>0</v>
      </c>
      <c r="C26">
        <v>39.590000000000003</v>
      </c>
      <c r="E26" s="76"/>
    </row>
    <row r="27" spans="2:11" x14ac:dyDescent="0.25">
      <c r="B27" t="s">
        <v>0</v>
      </c>
      <c r="C27">
        <v>340.83</v>
      </c>
      <c r="E27" s="76"/>
    </row>
    <row r="28" spans="2:11" x14ac:dyDescent="0.25">
      <c r="B28" t="s">
        <v>29</v>
      </c>
      <c r="C28">
        <v>378.31</v>
      </c>
    </row>
    <row r="29" spans="2:11" x14ac:dyDescent="0.25">
      <c r="B29" t="s">
        <v>3</v>
      </c>
      <c r="C29">
        <v>61.78</v>
      </c>
    </row>
    <row r="30" spans="2:11" x14ac:dyDescent="0.25">
      <c r="B30" t="s">
        <v>1</v>
      </c>
      <c r="C30">
        <v>53.9</v>
      </c>
    </row>
    <row r="31" spans="2:11" x14ac:dyDescent="0.25">
      <c r="B31" t="s">
        <v>1</v>
      </c>
      <c r="C31">
        <v>38.369999999999997</v>
      </c>
    </row>
    <row r="32" spans="2:11" x14ac:dyDescent="0.25">
      <c r="B32" t="s">
        <v>0</v>
      </c>
      <c r="C32">
        <v>243.33</v>
      </c>
    </row>
    <row r="33" spans="2:3" x14ac:dyDescent="0.25">
      <c r="B33" t="s">
        <v>29</v>
      </c>
      <c r="C33">
        <v>12.5</v>
      </c>
    </row>
    <row r="34" spans="2:3" x14ac:dyDescent="0.25">
      <c r="B34" t="s">
        <v>1</v>
      </c>
      <c r="C34">
        <v>79.989999999999995</v>
      </c>
    </row>
    <row r="35" spans="2:3" x14ac:dyDescent="0.25">
      <c r="B35" t="s">
        <v>1</v>
      </c>
      <c r="C35">
        <v>185.3</v>
      </c>
    </row>
    <row r="36" spans="2:3" x14ac:dyDescent="0.25">
      <c r="B36" t="s">
        <v>0</v>
      </c>
      <c r="C36">
        <v>100.43</v>
      </c>
    </row>
    <row r="37" spans="2:3" x14ac:dyDescent="0.25">
      <c r="B37" t="s">
        <v>0</v>
      </c>
      <c r="C37">
        <v>367.01</v>
      </c>
    </row>
    <row r="38" spans="2:3" x14ac:dyDescent="0.25">
      <c r="B38" t="s">
        <v>1</v>
      </c>
      <c r="C38">
        <v>24.73</v>
      </c>
    </row>
    <row r="39" spans="2:3" x14ac:dyDescent="0.25">
      <c r="B39" t="s">
        <v>2</v>
      </c>
      <c r="C39">
        <v>187.64</v>
      </c>
    </row>
    <row r="40" spans="2:3" x14ac:dyDescent="0.25">
      <c r="B40" t="s">
        <v>2</v>
      </c>
      <c r="C40">
        <v>42.82</v>
      </c>
    </row>
    <row r="41" spans="2:3" x14ac:dyDescent="0.25">
      <c r="B41" t="s">
        <v>29</v>
      </c>
      <c r="C41">
        <v>399.61</v>
      </c>
    </row>
    <row r="42" spans="2:3" x14ac:dyDescent="0.25">
      <c r="B42" t="s">
        <v>3</v>
      </c>
      <c r="C42">
        <v>16.690000000000001</v>
      </c>
    </row>
    <row r="43" spans="2:3" x14ac:dyDescent="0.25">
      <c r="B43" t="s">
        <v>1</v>
      </c>
      <c r="C43">
        <v>52.52</v>
      </c>
    </row>
    <row r="44" spans="2:3" x14ac:dyDescent="0.25">
      <c r="B44" t="s">
        <v>0</v>
      </c>
      <c r="C44">
        <v>230.57</v>
      </c>
    </row>
    <row r="45" spans="2:3" x14ac:dyDescent="0.25">
      <c r="B45" t="s">
        <v>1</v>
      </c>
      <c r="C45">
        <v>5.67</v>
      </c>
    </row>
    <row r="46" spans="2:3" x14ac:dyDescent="0.25">
      <c r="B46" t="s">
        <v>1</v>
      </c>
      <c r="C46">
        <v>63.71</v>
      </c>
    </row>
    <row r="47" spans="2:3" x14ac:dyDescent="0.25">
      <c r="B47" t="s">
        <v>0</v>
      </c>
      <c r="C47">
        <v>20.7</v>
      </c>
    </row>
    <row r="48" spans="2:3" x14ac:dyDescent="0.25">
      <c r="B48" t="s">
        <v>3</v>
      </c>
      <c r="C48">
        <v>15.03</v>
      </c>
    </row>
    <row r="49" spans="2:3" x14ac:dyDescent="0.25">
      <c r="B49" t="s">
        <v>3</v>
      </c>
      <c r="C49">
        <v>102.67</v>
      </c>
    </row>
    <row r="50" spans="2:3" x14ac:dyDescent="0.25">
      <c r="B50" t="s">
        <v>0</v>
      </c>
      <c r="C50">
        <v>41.17</v>
      </c>
    </row>
    <row r="51" spans="2:3" x14ac:dyDescent="0.25">
      <c r="B51" t="s">
        <v>1</v>
      </c>
      <c r="C51">
        <v>261.64999999999998</v>
      </c>
    </row>
    <row r="52" spans="2:3" x14ac:dyDescent="0.25">
      <c r="B52" t="s">
        <v>0</v>
      </c>
      <c r="C52">
        <v>223.48</v>
      </c>
    </row>
    <row r="53" spans="2:3" x14ac:dyDescent="0.25">
      <c r="B53" t="s">
        <v>0</v>
      </c>
      <c r="C53">
        <v>102.93</v>
      </c>
    </row>
    <row r="54" spans="2:3" x14ac:dyDescent="0.25">
      <c r="B54" t="s">
        <v>2</v>
      </c>
      <c r="C54">
        <v>307.33999999999997</v>
      </c>
    </row>
    <row r="55" spans="2:3" x14ac:dyDescent="0.25">
      <c r="B55" t="s">
        <v>2</v>
      </c>
      <c r="C55">
        <v>256.52</v>
      </c>
    </row>
    <row r="56" spans="2:3" x14ac:dyDescent="0.25">
      <c r="B56" t="s">
        <v>1</v>
      </c>
      <c r="C56">
        <v>97.64</v>
      </c>
    </row>
    <row r="57" spans="2:3" x14ac:dyDescent="0.25">
      <c r="B57" t="s">
        <v>2</v>
      </c>
      <c r="C57">
        <v>121.12</v>
      </c>
    </row>
    <row r="58" spans="2:3" x14ac:dyDescent="0.25">
      <c r="B58" t="s">
        <v>0</v>
      </c>
      <c r="C58">
        <v>361.87</v>
      </c>
    </row>
    <row r="59" spans="2:3" x14ac:dyDescent="0.25">
      <c r="B59" t="s">
        <v>0</v>
      </c>
      <c r="C59">
        <v>113.63</v>
      </c>
    </row>
    <row r="60" spans="2:3" x14ac:dyDescent="0.25">
      <c r="B60" t="s">
        <v>0</v>
      </c>
      <c r="C60">
        <v>38.28</v>
      </c>
    </row>
    <row r="61" spans="2:3" x14ac:dyDescent="0.25">
      <c r="B61" t="s">
        <v>0</v>
      </c>
      <c r="C61">
        <v>16.600000000000001</v>
      </c>
    </row>
    <row r="62" spans="2:3" x14ac:dyDescent="0.25">
      <c r="B62" t="s">
        <v>1</v>
      </c>
      <c r="C62">
        <v>100</v>
      </c>
    </row>
    <row r="63" spans="2:3" x14ac:dyDescent="0.25">
      <c r="B63" t="s">
        <v>2</v>
      </c>
      <c r="C63">
        <v>100</v>
      </c>
    </row>
    <row r="64" spans="2:3" x14ac:dyDescent="0.25">
      <c r="B64" t="s">
        <v>0</v>
      </c>
      <c r="C64">
        <v>3.72</v>
      </c>
    </row>
    <row r="65" spans="2:3" x14ac:dyDescent="0.25">
      <c r="B65" t="s">
        <v>0</v>
      </c>
      <c r="C65">
        <v>120.77</v>
      </c>
    </row>
    <row r="66" spans="2:3" x14ac:dyDescent="0.25">
      <c r="B66" t="s">
        <v>2</v>
      </c>
      <c r="C66">
        <v>224.5</v>
      </c>
    </row>
    <row r="67" spans="2:3" x14ac:dyDescent="0.25">
      <c r="B67" t="s">
        <v>3</v>
      </c>
      <c r="C67">
        <v>9.61</v>
      </c>
    </row>
    <row r="68" spans="2:3" x14ac:dyDescent="0.25">
      <c r="B68" t="s">
        <v>3</v>
      </c>
      <c r="C68">
        <v>37.14</v>
      </c>
    </row>
    <row r="69" spans="2:3" x14ac:dyDescent="0.25">
      <c r="B69" t="s">
        <v>0</v>
      </c>
      <c r="C69">
        <v>125.72</v>
      </c>
    </row>
    <row r="70" spans="2:3" x14ac:dyDescent="0.25">
      <c r="B70" t="s">
        <v>0</v>
      </c>
      <c r="C70">
        <v>88.52</v>
      </c>
    </row>
    <row r="71" spans="2:3" x14ac:dyDescent="0.25">
      <c r="B71" t="s">
        <v>3</v>
      </c>
      <c r="C71">
        <v>113.41</v>
      </c>
    </row>
    <row r="72" spans="2:3" x14ac:dyDescent="0.25">
      <c r="B72" t="s">
        <v>0</v>
      </c>
      <c r="C72">
        <v>47.67</v>
      </c>
    </row>
    <row r="73" spans="2:3" x14ac:dyDescent="0.25">
      <c r="B73" t="s">
        <v>3</v>
      </c>
      <c r="C73">
        <v>35.33</v>
      </c>
    </row>
    <row r="74" spans="2:3" x14ac:dyDescent="0.25">
      <c r="B74" t="s">
        <v>29</v>
      </c>
      <c r="C74">
        <v>322.29000000000002</v>
      </c>
    </row>
    <row r="75" spans="2:3" x14ac:dyDescent="0.25">
      <c r="B75" t="s">
        <v>0</v>
      </c>
      <c r="C75">
        <v>108.88</v>
      </c>
    </row>
    <row r="76" spans="2:3" x14ac:dyDescent="0.25">
      <c r="B76" t="s">
        <v>3</v>
      </c>
      <c r="C76">
        <v>83.56</v>
      </c>
    </row>
    <row r="77" spans="2:3" x14ac:dyDescent="0.25">
      <c r="B77" t="s">
        <v>1</v>
      </c>
      <c r="C77">
        <v>277.98</v>
      </c>
    </row>
    <row r="78" spans="2:3" x14ac:dyDescent="0.25">
      <c r="B78" t="s">
        <v>0</v>
      </c>
      <c r="C78">
        <v>3.36</v>
      </c>
    </row>
    <row r="79" spans="2:3" x14ac:dyDescent="0.25">
      <c r="B79" t="s">
        <v>2</v>
      </c>
      <c r="C79">
        <v>100</v>
      </c>
    </row>
    <row r="80" spans="2:3" x14ac:dyDescent="0.25">
      <c r="B80" t="s">
        <v>3</v>
      </c>
      <c r="C80">
        <v>104.75</v>
      </c>
    </row>
    <row r="81" spans="2:3" x14ac:dyDescent="0.25">
      <c r="B81" t="s">
        <v>1</v>
      </c>
      <c r="C81">
        <v>34.01</v>
      </c>
    </row>
    <row r="82" spans="2:3" x14ac:dyDescent="0.25">
      <c r="B82" t="s">
        <v>3</v>
      </c>
      <c r="C82">
        <v>22.95</v>
      </c>
    </row>
    <row r="83" spans="2:3" x14ac:dyDescent="0.25">
      <c r="B83" t="s">
        <v>0</v>
      </c>
      <c r="C83">
        <v>7.75</v>
      </c>
    </row>
    <row r="84" spans="2:3" x14ac:dyDescent="0.25">
      <c r="B84" t="s">
        <v>0</v>
      </c>
      <c r="C84">
        <v>47.57</v>
      </c>
    </row>
    <row r="85" spans="2:3" x14ac:dyDescent="0.25">
      <c r="B85" t="s">
        <v>2</v>
      </c>
      <c r="C85">
        <v>126.93</v>
      </c>
    </row>
    <row r="86" spans="2:3" x14ac:dyDescent="0.25">
      <c r="B86" t="s">
        <v>29</v>
      </c>
      <c r="C86">
        <v>376.88</v>
      </c>
    </row>
    <row r="87" spans="2:3" x14ac:dyDescent="0.25">
      <c r="B87" t="s">
        <v>0</v>
      </c>
      <c r="C87">
        <v>379.22</v>
      </c>
    </row>
    <row r="88" spans="2:3" x14ac:dyDescent="0.25">
      <c r="B88" t="s">
        <v>29</v>
      </c>
      <c r="C88">
        <v>224.46</v>
      </c>
    </row>
    <row r="89" spans="2:3" x14ac:dyDescent="0.25">
      <c r="B89" t="s">
        <v>2</v>
      </c>
      <c r="C89">
        <v>39.99</v>
      </c>
    </row>
    <row r="90" spans="2:3" x14ac:dyDescent="0.25">
      <c r="B90" t="s">
        <v>29</v>
      </c>
      <c r="C90">
        <v>35.549999999999997</v>
      </c>
    </row>
    <row r="91" spans="2:3" x14ac:dyDescent="0.25">
      <c r="B91" t="s">
        <v>29</v>
      </c>
      <c r="C91">
        <v>47.15</v>
      </c>
    </row>
    <row r="92" spans="2:3" x14ac:dyDescent="0.25">
      <c r="B92" t="s">
        <v>0</v>
      </c>
      <c r="C92">
        <v>13.68</v>
      </c>
    </row>
    <row r="93" spans="2:3" x14ac:dyDescent="0.25">
      <c r="B93" t="s">
        <v>1</v>
      </c>
      <c r="C93">
        <v>46.15</v>
      </c>
    </row>
    <row r="94" spans="2:3" x14ac:dyDescent="0.25">
      <c r="B94" t="s">
        <v>3</v>
      </c>
      <c r="C94">
        <v>41.03</v>
      </c>
    </row>
    <row r="95" spans="2:3" x14ac:dyDescent="0.25">
      <c r="B95" t="s">
        <v>3</v>
      </c>
      <c r="C95">
        <v>95.42</v>
      </c>
    </row>
    <row r="96" spans="2:3" x14ac:dyDescent="0.25">
      <c r="B96" t="s">
        <v>3</v>
      </c>
      <c r="C96">
        <v>37.520000000000003</v>
      </c>
    </row>
    <row r="97" spans="2:3" x14ac:dyDescent="0.25">
      <c r="B97" t="s">
        <v>0</v>
      </c>
      <c r="C97">
        <v>23.51</v>
      </c>
    </row>
    <row r="98" spans="2:3" x14ac:dyDescent="0.25">
      <c r="B98" t="s">
        <v>0</v>
      </c>
      <c r="C98">
        <v>26.9</v>
      </c>
    </row>
    <row r="99" spans="2:3" x14ac:dyDescent="0.25">
      <c r="B99" t="s">
        <v>1</v>
      </c>
      <c r="C99">
        <v>72.03</v>
      </c>
    </row>
    <row r="100" spans="2:3" x14ac:dyDescent="0.25">
      <c r="B100" t="s">
        <v>1</v>
      </c>
      <c r="C100">
        <v>266.69</v>
      </c>
    </row>
    <row r="101" spans="2:3" x14ac:dyDescent="0.25">
      <c r="B101" t="s">
        <v>1</v>
      </c>
      <c r="C101">
        <v>18.79</v>
      </c>
    </row>
    <row r="102" spans="2:3" x14ac:dyDescent="0.25">
      <c r="B102" t="s">
        <v>1</v>
      </c>
      <c r="C102">
        <v>28.17</v>
      </c>
    </row>
    <row r="103" spans="2:3" x14ac:dyDescent="0.25">
      <c r="B103" t="s">
        <v>2</v>
      </c>
      <c r="C103">
        <v>34.46</v>
      </c>
    </row>
    <row r="104" spans="2:3" x14ac:dyDescent="0.25">
      <c r="B104" t="s">
        <v>2</v>
      </c>
      <c r="C104">
        <v>11.32</v>
      </c>
    </row>
    <row r="105" spans="2:3" x14ac:dyDescent="0.25">
      <c r="B105" t="s">
        <v>0</v>
      </c>
      <c r="C105">
        <v>11.38</v>
      </c>
    </row>
    <row r="106" spans="2:3" x14ac:dyDescent="0.25">
      <c r="B106" t="s">
        <v>3</v>
      </c>
      <c r="C106">
        <v>66.62</v>
      </c>
    </row>
    <row r="107" spans="2:3" x14ac:dyDescent="0.25">
      <c r="B107" t="s">
        <v>29</v>
      </c>
      <c r="C107">
        <v>46.9</v>
      </c>
    </row>
    <row r="108" spans="2:3" x14ac:dyDescent="0.25">
      <c r="B108" t="s">
        <v>1</v>
      </c>
      <c r="C108">
        <v>43.09</v>
      </c>
    </row>
    <row r="109" spans="2:3" x14ac:dyDescent="0.25">
      <c r="B109" t="s">
        <v>1</v>
      </c>
      <c r="C109">
        <v>388.02</v>
      </c>
    </row>
    <row r="110" spans="2:3" x14ac:dyDescent="0.25">
      <c r="B110" t="s">
        <v>1</v>
      </c>
      <c r="C110">
        <v>61.38</v>
      </c>
    </row>
    <row r="111" spans="2:3" x14ac:dyDescent="0.25">
      <c r="B111" t="s">
        <v>3</v>
      </c>
      <c r="C111">
        <v>92.29</v>
      </c>
    </row>
    <row r="112" spans="2:3" x14ac:dyDescent="0.25">
      <c r="B112" t="s">
        <v>0</v>
      </c>
      <c r="C112">
        <v>71.16</v>
      </c>
    </row>
    <row r="113" spans="2:3" x14ac:dyDescent="0.25">
      <c r="B113" t="s">
        <v>0</v>
      </c>
      <c r="C113">
        <v>31.86</v>
      </c>
    </row>
    <row r="114" spans="2:3" x14ac:dyDescent="0.25">
      <c r="B114" t="s">
        <v>3</v>
      </c>
      <c r="C114">
        <v>2.5099999999999998</v>
      </c>
    </row>
    <row r="115" spans="2:3" x14ac:dyDescent="0.25">
      <c r="B115" t="s">
        <v>2</v>
      </c>
      <c r="C115">
        <v>31.08</v>
      </c>
    </row>
    <row r="116" spans="2:3" x14ac:dyDescent="0.25">
      <c r="B116" t="s">
        <v>0</v>
      </c>
      <c r="C116">
        <v>258.48</v>
      </c>
    </row>
    <row r="117" spans="2:3" x14ac:dyDescent="0.25">
      <c r="B117" t="s">
        <v>1</v>
      </c>
      <c r="C117">
        <v>100</v>
      </c>
    </row>
    <row r="118" spans="2:3" x14ac:dyDescent="0.25">
      <c r="B118" t="s">
        <v>1</v>
      </c>
      <c r="C118">
        <v>46.41</v>
      </c>
    </row>
    <row r="119" spans="2:3" x14ac:dyDescent="0.25">
      <c r="B119" t="s">
        <v>3</v>
      </c>
      <c r="C119">
        <v>89.08</v>
      </c>
    </row>
    <row r="120" spans="2:3" x14ac:dyDescent="0.25">
      <c r="B120" t="s">
        <v>29</v>
      </c>
      <c r="C120">
        <v>8.7799999999999994</v>
      </c>
    </row>
    <row r="121" spans="2:3" x14ac:dyDescent="0.25">
      <c r="B121" t="s">
        <v>3</v>
      </c>
      <c r="C121">
        <v>84.01</v>
      </c>
    </row>
    <row r="122" spans="2:3" x14ac:dyDescent="0.25">
      <c r="B122" t="s">
        <v>29</v>
      </c>
      <c r="C122">
        <v>24.72</v>
      </c>
    </row>
    <row r="123" spans="2:3" x14ac:dyDescent="0.25">
      <c r="B123" t="s">
        <v>2</v>
      </c>
      <c r="C123">
        <v>11.29</v>
      </c>
    </row>
    <row r="124" spans="2:3" x14ac:dyDescent="0.25">
      <c r="B124" t="s">
        <v>0</v>
      </c>
      <c r="C124">
        <v>49.09</v>
      </c>
    </row>
    <row r="125" spans="2:3" x14ac:dyDescent="0.25">
      <c r="B125" t="s">
        <v>0</v>
      </c>
      <c r="C125">
        <v>344.46</v>
      </c>
    </row>
    <row r="126" spans="2:3" x14ac:dyDescent="0.25">
      <c r="B126" t="s">
        <v>0</v>
      </c>
      <c r="C126">
        <v>21.13</v>
      </c>
    </row>
    <row r="127" spans="2:3" x14ac:dyDescent="0.25">
      <c r="B127" t="s">
        <v>0</v>
      </c>
      <c r="C127">
        <v>335.11</v>
      </c>
    </row>
    <row r="128" spans="2:3" x14ac:dyDescent="0.25">
      <c r="B128" t="s">
        <v>1</v>
      </c>
      <c r="C128">
        <v>15.01</v>
      </c>
    </row>
    <row r="129" spans="2:3" x14ac:dyDescent="0.25">
      <c r="B129" t="s">
        <v>0</v>
      </c>
      <c r="C129">
        <v>3.38</v>
      </c>
    </row>
    <row r="130" spans="2:3" x14ac:dyDescent="0.25">
      <c r="B130" t="s">
        <v>3</v>
      </c>
      <c r="C130">
        <v>14.81</v>
      </c>
    </row>
    <row r="131" spans="2:3" x14ac:dyDescent="0.25">
      <c r="B131" t="s">
        <v>0</v>
      </c>
      <c r="C131">
        <v>15.17</v>
      </c>
    </row>
    <row r="132" spans="2:3" x14ac:dyDescent="0.25">
      <c r="B132" t="s">
        <v>1</v>
      </c>
      <c r="C132">
        <v>110.42</v>
      </c>
    </row>
    <row r="133" spans="2:3" x14ac:dyDescent="0.25">
      <c r="B133" t="s">
        <v>0</v>
      </c>
      <c r="C133">
        <v>43.72</v>
      </c>
    </row>
    <row r="134" spans="2:3" x14ac:dyDescent="0.25">
      <c r="B134" t="s">
        <v>3</v>
      </c>
      <c r="C134">
        <v>64.349999999999994</v>
      </c>
    </row>
    <row r="135" spans="2:3" x14ac:dyDescent="0.25">
      <c r="B135" t="s">
        <v>0</v>
      </c>
      <c r="C135">
        <v>6.3</v>
      </c>
    </row>
    <row r="136" spans="2:3" x14ac:dyDescent="0.25">
      <c r="B136" t="s">
        <v>0</v>
      </c>
      <c r="C136">
        <v>47.73</v>
      </c>
    </row>
    <row r="137" spans="2:3" x14ac:dyDescent="0.25">
      <c r="B137" t="s">
        <v>3</v>
      </c>
      <c r="C137">
        <v>74.56</v>
      </c>
    </row>
    <row r="138" spans="2:3" x14ac:dyDescent="0.25">
      <c r="B138" t="s">
        <v>1</v>
      </c>
      <c r="C138">
        <v>10.76</v>
      </c>
    </row>
    <row r="139" spans="2:3" x14ac:dyDescent="0.25">
      <c r="B139" t="s">
        <v>0</v>
      </c>
      <c r="C139">
        <v>93.5</v>
      </c>
    </row>
    <row r="140" spans="2:3" x14ac:dyDescent="0.25">
      <c r="B140" t="s">
        <v>0</v>
      </c>
      <c r="C140">
        <v>44.17</v>
      </c>
    </row>
    <row r="141" spans="2:3" x14ac:dyDescent="0.25">
      <c r="B141" t="s">
        <v>0</v>
      </c>
      <c r="C141">
        <v>101.49</v>
      </c>
    </row>
    <row r="142" spans="2:3" x14ac:dyDescent="0.25">
      <c r="B142" t="s">
        <v>0</v>
      </c>
      <c r="C142">
        <v>37.79</v>
      </c>
    </row>
    <row r="143" spans="2:3" x14ac:dyDescent="0.25">
      <c r="B143" t="s">
        <v>2</v>
      </c>
      <c r="C143">
        <v>100</v>
      </c>
    </row>
    <row r="144" spans="2:3" x14ac:dyDescent="0.25">
      <c r="B144" t="s">
        <v>2</v>
      </c>
      <c r="C144">
        <v>15</v>
      </c>
    </row>
    <row r="145" spans="2:3" x14ac:dyDescent="0.25">
      <c r="B145" t="s">
        <v>29</v>
      </c>
      <c r="C145">
        <v>299.88</v>
      </c>
    </row>
    <row r="146" spans="2:3" x14ac:dyDescent="0.25">
      <c r="B146" t="s">
        <v>1</v>
      </c>
      <c r="C146">
        <v>19.16</v>
      </c>
    </row>
    <row r="147" spans="2:3" x14ac:dyDescent="0.25">
      <c r="B147" t="s">
        <v>0</v>
      </c>
      <c r="C147">
        <v>21.53</v>
      </c>
    </row>
    <row r="148" spans="2:3" x14ac:dyDescent="0.25">
      <c r="B148" t="s">
        <v>0</v>
      </c>
      <c r="C148">
        <v>136.88999999999999</v>
      </c>
    </row>
    <row r="149" spans="2:3" x14ac:dyDescent="0.25">
      <c r="B149" t="s">
        <v>2</v>
      </c>
      <c r="C149">
        <v>47.19</v>
      </c>
    </row>
    <row r="150" spans="2:3" x14ac:dyDescent="0.25">
      <c r="B150" t="s">
        <v>2</v>
      </c>
      <c r="C150">
        <v>93.54</v>
      </c>
    </row>
    <row r="151" spans="2:3" x14ac:dyDescent="0.25">
      <c r="B151" t="s">
        <v>3</v>
      </c>
      <c r="C151">
        <v>76.31</v>
      </c>
    </row>
    <row r="152" spans="2:3" x14ac:dyDescent="0.25">
      <c r="B152" t="s">
        <v>0</v>
      </c>
      <c r="C152">
        <v>85.82</v>
      </c>
    </row>
    <row r="153" spans="2:3" x14ac:dyDescent="0.25">
      <c r="B153" t="s">
        <v>3</v>
      </c>
      <c r="C153">
        <v>55.45</v>
      </c>
    </row>
    <row r="154" spans="2:3" x14ac:dyDescent="0.25">
      <c r="B154" t="s">
        <v>1</v>
      </c>
      <c r="C154">
        <v>197.69</v>
      </c>
    </row>
    <row r="155" spans="2:3" x14ac:dyDescent="0.25">
      <c r="B155" t="s">
        <v>1</v>
      </c>
      <c r="C155">
        <v>69.010000000000005</v>
      </c>
    </row>
    <row r="156" spans="2:3" x14ac:dyDescent="0.25">
      <c r="B156" t="s">
        <v>29</v>
      </c>
      <c r="C156">
        <v>71.930000000000007</v>
      </c>
    </row>
    <row r="157" spans="2:3" x14ac:dyDescent="0.25">
      <c r="B157" t="s">
        <v>0</v>
      </c>
      <c r="C157">
        <v>68.17</v>
      </c>
    </row>
    <row r="158" spans="2:3" x14ac:dyDescent="0.25">
      <c r="B158" t="s">
        <v>0</v>
      </c>
      <c r="C158">
        <v>10.199999999999999</v>
      </c>
    </row>
    <row r="159" spans="2:3" x14ac:dyDescent="0.25">
      <c r="B159" t="s">
        <v>29</v>
      </c>
      <c r="C159">
        <v>58.49</v>
      </c>
    </row>
    <row r="160" spans="2:3" x14ac:dyDescent="0.25">
      <c r="B160" t="s">
        <v>1</v>
      </c>
      <c r="C160">
        <v>40.69</v>
      </c>
    </row>
    <row r="161" spans="2:3" x14ac:dyDescent="0.25">
      <c r="B161" t="s">
        <v>0</v>
      </c>
      <c r="C161">
        <v>35.880000000000003</v>
      </c>
    </row>
    <row r="162" spans="2:3" x14ac:dyDescent="0.25">
      <c r="B162" t="s">
        <v>1</v>
      </c>
      <c r="C162">
        <v>300.24</v>
      </c>
    </row>
    <row r="163" spans="2:3" x14ac:dyDescent="0.25">
      <c r="B163" t="s">
        <v>1</v>
      </c>
      <c r="C163">
        <v>88.73</v>
      </c>
    </row>
    <row r="164" spans="2:3" x14ac:dyDescent="0.25">
      <c r="B164" t="s">
        <v>3</v>
      </c>
      <c r="C164">
        <v>28.72</v>
      </c>
    </row>
    <row r="165" spans="2:3" x14ac:dyDescent="0.25">
      <c r="B165" t="s">
        <v>3</v>
      </c>
      <c r="C165">
        <v>13.11</v>
      </c>
    </row>
    <row r="166" spans="2:3" x14ac:dyDescent="0.25">
      <c r="B166" t="s">
        <v>3</v>
      </c>
      <c r="C166">
        <v>75.319999999999993</v>
      </c>
    </row>
    <row r="167" spans="2:3" x14ac:dyDescent="0.25">
      <c r="B167" t="s">
        <v>0</v>
      </c>
      <c r="C167">
        <v>48.45</v>
      </c>
    </row>
    <row r="168" spans="2:3" x14ac:dyDescent="0.25">
      <c r="B168" t="s">
        <v>0</v>
      </c>
      <c r="C168">
        <v>42.78</v>
      </c>
    </row>
    <row r="169" spans="2:3" x14ac:dyDescent="0.25">
      <c r="B169" t="s">
        <v>1</v>
      </c>
      <c r="C169">
        <v>100</v>
      </c>
    </row>
    <row r="170" spans="2:3" x14ac:dyDescent="0.25">
      <c r="B170" t="s">
        <v>3</v>
      </c>
      <c r="C170">
        <v>16.11</v>
      </c>
    </row>
    <row r="171" spans="2:3" x14ac:dyDescent="0.25">
      <c r="B171" t="s">
        <v>2</v>
      </c>
      <c r="C171">
        <v>28.67</v>
      </c>
    </row>
    <row r="172" spans="2:3" x14ac:dyDescent="0.25">
      <c r="B172" t="s">
        <v>0</v>
      </c>
      <c r="C172">
        <v>162.12</v>
      </c>
    </row>
    <row r="173" spans="2:3" x14ac:dyDescent="0.25">
      <c r="B173" t="s">
        <v>1</v>
      </c>
      <c r="C173">
        <v>127.71</v>
      </c>
    </row>
    <row r="174" spans="2:3" x14ac:dyDescent="0.25">
      <c r="B174" t="s">
        <v>29</v>
      </c>
      <c r="C174">
        <v>190.53</v>
      </c>
    </row>
    <row r="175" spans="2:3" x14ac:dyDescent="0.25">
      <c r="B175" t="s">
        <v>3</v>
      </c>
      <c r="C175">
        <v>58.49</v>
      </c>
    </row>
    <row r="176" spans="2:3" x14ac:dyDescent="0.25">
      <c r="B176" t="s">
        <v>0</v>
      </c>
      <c r="C176">
        <v>86.01</v>
      </c>
    </row>
    <row r="177" spans="2:3" x14ac:dyDescent="0.25">
      <c r="B177" t="s">
        <v>3</v>
      </c>
      <c r="C177">
        <v>98.89</v>
      </c>
    </row>
    <row r="178" spans="2:3" x14ac:dyDescent="0.25">
      <c r="B178" t="s">
        <v>0</v>
      </c>
      <c r="C178">
        <v>8.5500000000000007</v>
      </c>
    </row>
    <row r="179" spans="2:3" x14ac:dyDescent="0.25">
      <c r="B179" t="s">
        <v>2</v>
      </c>
      <c r="C179">
        <v>42.52</v>
      </c>
    </row>
    <row r="180" spans="2:3" x14ac:dyDescent="0.25">
      <c r="B180" t="s">
        <v>2</v>
      </c>
      <c r="C180">
        <v>89.9</v>
      </c>
    </row>
    <row r="181" spans="2:3" x14ac:dyDescent="0.25">
      <c r="B181" t="s">
        <v>0</v>
      </c>
      <c r="C181">
        <v>243.91</v>
      </c>
    </row>
    <row r="182" spans="2:3" x14ac:dyDescent="0.25">
      <c r="B182" t="s">
        <v>1</v>
      </c>
      <c r="C182">
        <v>32.14</v>
      </c>
    </row>
    <row r="183" spans="2:3" x14ac:dyDescent="0.25">
      <c r="B183" t="s">
        <v>0</v>
      </c>
      <c r="C183">
        <v>2.66</v>
      </c>
    </row>
    <row r="184" spans="2:3" x14ac:dyDescent="0.25">
      <c r="B184" t="s">
        <v>1</v>
      </c>
      <c r="C184">
        <v>72.540000000000006</v>
      </c>
    </row>
    <row r="185" spans="2:3" x14ac:dyDescent="0.25">
      <c r="B185" t="s">
        <v>0</v>
      </c>
      <c r="C185">
        <v>56.71</v>
      </c>
    </row>
    <row r="186" spans="2:3" x14ac:dyDescent="0.25">
      <c r="B186" t="s">
        <v>0</v>
      </c>
      <c r="C186">
        <v>190.97</v>
      </c>
    </row>
    <row r="187" spans="2:3" x14ac:dyDescent="0.25">
      <c r="B187" t="s">
        <v>1</v>
      </c>
      <c r="C187">
        <v>42.3</v>
      </c>
    </row>
    <row r="188" spans="2:3" x14ac:dyDescent="0.25">
      <c r="B188" t="s">
        <v>0</v>
      </c>
      <c r="C188">
        <v>394.35</v>
      </c>
    </row>
    <row r="189" spans="2:3" x14ac:dyDescent="0.25">
      <c r="B189" t="s">
        <v>29</v>
      </c>
      <c r="C189">
        <v>24.04</v>
      </c>
    </row>
    <row r="190" spans="2:3" x14ac:dyDescent="0.25">
      <c r="B190" t="s">
        <v>2</v>
      </c>
      <c r="C190">
        <v>43.02</v>
      </c>
    </row>
    <row r="191" spans="2:3" x14ac:dyDescent="0.25">
      <c r="B191" t="s">
        <v>1</v>
      </c>
      <c r="C191">
        <v>86.28</v>
      </c>
    </row>
    <row r="192" spans="2:3" x14ac:dyDescent="0.25">
      <c r="B192" t="s">
        <v>3</v>
      </c>
      <c r="C192">
        <v>2.5499999999999998</v>
      </c>
    </row>
    <row r="193" spans="2:3" x14ac:dyDescent="0.25">
      <c r="B193" t="s">
        <v>1</v>
      </c>
      <c r="C193">
        <v>331.37</v>
      </c>
    </row>
    <row r="194" spans="2:3" x14ac:dyDescent="0.25">
      <c r="B194" t="s">
        <v>0</v>
      </c>
      <c r="C194">
        <v>353.76</v>
      </c>
    </row>
    <row r="195" spans="2:3" x14ac:dyDescent="0.25">
      <c r="B195" t="s">
        <v>0</v>
      </c>
      <c r="C195">
        <v>31.93</v>
      </c>
    </row>
    <row r="196" spans="2:3" x14ac:dyDescent="0.25">
      <c r="B196" t="s">
        <v>0</v>
      </c>
      <c r="C196">
        <v>124.06</v>
      </c>
    </row>
    <row r="197" spans="2:3" x14ac:dyDescent="0.25">
      <c r="B197" t="s">
        <v>2</v>
      </c>
      <c r="C197">
        <v>75.69</v>
      </c>
    </row>
    <row r="198" spans="2:3" x14ac:dyDescent="0.25">
      <c r="B198" t="s">
        <v>0</v>
      </c>
      <c r="C198">
        <v>59.2</v>
      </c>
    </row>
    <row r="199" spans="2:3" x14ac:dyDescent="0.25">
      <c r="B199" t="s">
        <v>29</v>
      </c>
      <c r="C199">
        <v>46.88</v>
      </c>
    </row>
    <row r="200" spans="2:3" x14ac:dyDescent="0.25">
      <c r="B200" t="s">
        <v>0</v>
      </c>
      <c r="C200">
        <v>98.19</v>
      </c>
    </row>
    <row r="201" spans="2:3" x14ac:dyDescent="0.25">
      <c r="B201" t="s">
        <v>1</v>
      </c>
      <c r="C201">
        <v>17.309999999999999</v>
      </c>
    </row>
    <row r="202" spans="2:3" x14ac:dyDescent="0.25">
      <c r="B202" t="s">
        <v>1</v>
      </c>
      <c r="C202">
        <v>73.08</v>
      </c>
    </row>
    <row r="203" spans="2:3" x14ac:dyDescent="0.25">
      <c r="B203" t="s">
        <v>3</v>
      </c>
      <c r="C203">
        <v>126.38</v>
      </c>
    </row>
    <row r="204" spans="2:3" x14ac:dyDescent="0.25">
      <c r="B204" t="s">
        <v>0</v>
      </c>
      <c r="C204">
        <v>26.75</v>
      </c>
    </row>
    <row r="205" spans="2:3" x14ac:dyDescent="0.25">
      <c r="B205" t="s">
        <v>1</v>
      </c>
      <c r="C205">
        <v>37.78</v>
      </c>
    </row>
    <row r="206" spans="2:3" x14ac:dyDescent="0.25">
      <c r="B206" t="s">
        <v>1</v>
      </c>
      <c r="C206">
        <v>23.64</v>
      </c>
    </row>
    <row r="207" spans="2:3" x14ac:dyDescent="0.25">
      <c r="B207" t="s">
        <v>0</v>
      </c>
      <c r="C207">
        <v>48.6</v>
      </c>
    </row>
    <row r="208" spans="2:3" x14ac:dyDescent="0.25">
      <c r="B208" t="s">
        <v>0</v>
      </c>
      <c r="C208">
        <v>19.41</v>
      </c>
    </row>
    <row r="209" spans="2:3" x14ac:dyDescent="0.25">
      <c r="B209" t="s">
        <v>0</v>
      </c>
      <c r="C209">
        <v>17.899999999999999</v>
      </c>
    </row>
    <row r="210" spans="2:3" x14ac:dyDescent="0.25">
      <c r="B210" t="s">
        <v>1</v>
      </c>
      <c r="C210">
        <v>100</v>
      </c>
    </row>
    <row r="211" spans="2:3" x14ac:dyDescent="0.25">
      <c r="B211" t="s">
        <v>3</v>
      </c>
      <c r="C211">
        <v>97.91</v>
      </c>
    </row>
    <row r="212" spans="2:3" x14ac:dyDescent="0.25">
      <c r="B212" t="s">
        <v>3</v>
      </c>
      <c r="C212">
        <v>51.83</v>
      </c>
    </row>
    <row r="213" spans="2:3" x14ac:dyDescent="0.25">
      <c r="B213" t="s">
        <v>0</v>
      </c>
      <c r="C213">
        <v>22.7</v>
      </c>
    </row>
    <row r="214" spans="2:3" x14ac:dyDescent="0.25">
      <c r="B214" t="s">
        <v>3</v>
      </c>
      <c r="C214">
        <v>3.57</v>
      </c>
    </row>
    <row r="215" spans="2:3" x14ac:dyDescent="0.25">
      <c r="B215" t="s">
        <v>3</v>
      </c>
      <c r="C215">
        <v>36.49</v>
      </c>
    </row>
    <row r="216" spans="2:3" x14ac:dyDescent="0.25">
      <c r="B216" t="s">
        <v>3</v>
      </c>
      <c r="C216">
        <v>93.52</v>
      </c>
    </row>
    <row r="217" spans="2:3" x14ac:dyDescent="0.25">
      <c r="B217" t="s">
        <v>1</v>
      </c>
      <c r="C217">
        <v>41.35</v>
      </c>
    </row>
    <row r="218" spans="2:3" x14ac:dyDescent="0.25">
      <c r="B218" t="s">
        <v>3</v>
      </c>
      <c r="C218">
        <v>273.39999999999998</v>
      </c>
    </row>
    <row r="219" spans="2:3" x14ac:dyDescent="0.25">
      <c r="B219" t="s">
        <v>1</v>
      </c>
      <c r="C219">
        <v>100</v>
      </c>
    </row>
    <row r="220" spans="2:3" x14ac:dyDescent="0.25">
      <c r="B220" t="s">
        <v>3</v>
      </c>
      <c r="C220">
        <v>76.63</v>
      </c>
    </row>
    <row r="221" spans="2:3" x14ac:dyDescent="0.25">
      <c r="B221" t="s">
        <v>0</v>
      </c>
      <c r="C221">
        <v>13.2</v>
      </c>
    </row>
    <row r="222" spans="2:3" x14ac:dyDescent="0.25">
      <c r="B222" t="s">
        <v>29</v>
      </c>
      <c r="C222">
        <v>16.07</v>
      </c>
    </row>
  </sheetData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2B747-098E-4310-8D04-3861201DC776}">
  <sheetPr>
    <tabColor rgb="FFFF0000"/>
  </sheetPr>
  <dimension ref="B1:R222"/>
  <sheetViews>
    <sheetView showGridLines="0" zoomScale="160" zoomScaleNormal="160" workbookViewId="0">
      <selection activeCell="I6" sqref="I6"/>
    </sheetView>
  </sheetViews>
  <sheetFormatPr defaultRowHeight="15" x14ac:dyDescent="0.25"/>
  <cols>
    <col min="1" max="1" width="1.5703125" customWidth="1"/>
    <col min="2" max="2" width="13" customWidth="1"/>
    <col min="3" max="3" width="9.7109375" customWidth="1"/>
    <col min="4" max="4" width="1.5703125" customWidth="1"/>
    <col min="5" max="5" width="27.85546875" customWidth="1"/>
    <col min="6" max="8" width="6.42578125" customWidth="1"/>
    <col min="9" max="9" width="8.5703125" customWidth="1"/>
    <col min="10" max="10" width="8.7109375" customWidth="1"/>
    <col min="11" max="11" width="28.140625" bestFit="1" customWidth="1"/>
    <col min="12" max="12" width="8.7109375" customWidth="1"/>
    <col min="13" max="13" width="11.28515625" customWidth="1"/>
    <col min="14" max="14" width="7" customWidth="1"/>
    <col min="15" max="15" width="1.5703125" customWidth="1"/>
    <col min="16" max="16" width="33.140625" bestFit="1" customWidth="1"/>
  </cols>
  <sheetData>
    <row r="1" spans="2:18" ht="8.25" customHeight="1" x14ac:dyDescent="0.25"/>
    <row r="2" spans="2:18" x14ac:dyDescent="0.25">
      <c r="B2" s="63" t="s">
        <v>28</v>
      </c>
    </row>
    <row r="3" spans="2:18" ht="8.25" customHeight="1" x14ac:dyDescent="0.25"/>
    <row r="4" spans="2:18" x14ac:dyDescent="0.25">
      <c r="B4" s="1" t="s">
        <v>4</v>
      </c>
      <c r="C4" s="1" t="s">
        <v>5</v>
      </c>
      <c r="E4" s="1" t="s">
        <v>24</v>
      </c>
      <c r="F4" s="1" t="s">
        <v>6</v>
      </c>
      <c r="I4" s="1" t="s">
        <v>25</v>
      </c>
    </row>
    <row r="5" spans="2:18" x14ac:dyDescent="0.25">
      <c r="B5" t="s">
        <v>2</v>
      </c>
      <c r="C5">
        <v>16.09</v>
      </c>
      <c r="E5" t="s">
        <v>30</v>
      </c>
    </row>
    <row r="6" spans="2:18" x14ac:dyDescent="0.25">
      <c r="B6" t="s">
        <v>0</v>
      </c>
      <c r="C6">
        <v>29.43</v>
      </c>
      <c r="E6" s="64" t="str">
        <f>F6</f>
        <v>Cash</v>
      </c>
      <c r="F6" s="65" t="s">
        <v>3</v>
      </c>
      <c r="G6" s="66"/>
      <c r="H6" s="66"/>
      <c r="I6" s="3">
        <f>COUNTIFS(S_2[PayMethod],F6)</f>
        <v>41</v>
      </c>
      <c r="R6" t="s">
        <v>37</v>
      </c>
    </row>
    <row r="7" spans="2:18" x14ac:dyDescent="0.25">
      <c r="B7" t="s">
        <v>0</v>
      </c>
      <c r="C7">
        <v>36.799999999999997</v>
      </c>
      <c r="E7" t="s">
        <v>31</v>
      </c>
      <c r="I7" s="5"/>
    </row>
    <row r="8" spans="2:18" x14ac:dyDescent="0.25">
      <c r="B8" t="s">
        <v>0</v>
      </c>
      <c r="C8">
        <v>64.430000000000007</v>
      </c>
      <c r="E8" s="64" t="str">
        <f>""&amp;F8&amp;" AND &lt;$"&amp;G8&amp;""</f>
        <v>PayPal AND &lt;$50</v>
      </c>
      <c r="F8" s="65" t="s">
        <v>1</v>
      </c>
      <c r="G8" s="2">
        <v>50</v>
      </c>
      <c r="H8" s="2" t="s">
        <v>26</v>
      </c>
      <c r="I8" s="3">
        <f>COUNTIFS(S_2[PayMethod],F8,S_2[Amount],"&lt;"&amp;G8)</f>
        <v>21</v>
      </c>
    </row>
    <row r="9" spans="2:18" x14ac:dyDescent="0.25">
      <c r="B9" t="s">
        <v>1</v>
      </c>
      <c r="C9">
        <v>85.95</v>
      </c>
      <c r="I9" s="3">
        <f>COUNTIFS(S_2[PayMethod],F8,S_2[Amount],H8)</f>
        <v>21</v>
      </c>
    </row>
    <row r="10" spans="2:18" x14ac:dyDescent="0.25">
      <c r="B10" t="s">
        <v>2</v>
      </c>
      <c r="C10">
        <v>323.69</v>
      </c>
      <c r="E10" t="s">
        <v>33</v>
      </c>
      <c r="I10" s="66"/>
    </row>
    <row r="11" spans="2:18" x14ac:dyDescent="0.25">
      <c r="B11" t="s">
        <v>1</v>
      </c>
      <c r="C11">
        <v>5.91</v>
      </c>
      <c r="E11" s="64" t="str">
        <f>F11&amp;" OR "&amp;G11</f>
        <v>MC OR Visa</v>
      </c>
      <c r="F11" s="65" t="s">
        <v>29</v>
      </c>
      <c r="G11" s="2" t="s">
        <v>0</v>
      </c>
      <c r="H11" s="66"/>
      <c r="I11" s="3" cm="1">
        <f t="array" ref="I11">SUM(COUNTIFS(S_2[PayMethod],F11:G11))</f>
        <v>96</v>
      </c>
    </row>
    <row r="12" spans="2:18" x14ac:dyDescent="0.25">
      <c r="B12" t="s">
        <v>2</v>
      </c>
      <c r="C12">
        <v>44.49</v>
      </c>
      <c r="I12" s="3">
        <f>COUNTIFS(S_2[PayMethod],F11)+COUNTIFS(S_2[PayMethod],G11)</f>
        <v>96</v>
      </c>
    </row>
    <row r="13" spans="2:18" x14ac:dyDescent="0.25">
      <c r="B13" t="s">
        <v>3</v>
      </c>
      <c r="C13">
        <v>73.19</v>
      </c>
      <c r="E13" t="s">
        <v>34</v>
      </c>
    </row>
    <row r="14" spans="2:18" x14ac:dyDescent="0.25">
      <c r="B14" t="s">
        <v>0</v>
      </c>
      <c r="C14">
        <v>358.39</v>
      </c>
      <c r="E14" s="64" t="str">
        <f>F14&amp;" OR &gt;=$"&amp;G14</f>
        <v>Visa OR &gt;=$350</v>
      </c>
      <c r="F14" s="65" t="s">
        <v>0</v>
      </c>
      <c r="G14" s="2">
        <v>350</v>
      </c>
      <c r="H14" s="66"/>
      <c r="I14" s="3" cm="1">
        <f t="array" ref="I14">ROWS(_xlfn._xlws.FILTER(S_2[],(S_2[PayMethod]=F14)+(S_2[Amount]&gt;=G14)))</f>
        <v>82</v>
      </c>
    </row>
    <row r="15" spans="2:18" x14ac:dyDescent="0.25">
      <c r="B15" t="s">
        <v>0</v>
      </c>
      <c r="C15">
        <v>144.09</v>
      </c>
      <c r="I15" s="3" cm="1">
        <f t="array" ref="I15">SUM(IF((S_2[PayMethod]=F14)+(S_2[Amount]&gt;=G14),1))</f>
        <v>82</v>
      </c>
    </row>
    <row r="16" spans="2:18" x14ac:dyDescent="0.25">
      <c r="B16" t="s">
        <v>2</v>
      </c>
      <c r="C16">
        <v>5.17</v>
      </c>
      <c r="I16" s="3">
        <f>COUNTIFS(S_2[PayMethod],F14)+COUNTIFS(S_2[Amount],"&gt;="&amp;G14)-COUNTIFS(S_2[PayMethod],F14,S_2[Amount],"&gt;="&amp;G14)</f>
        <v>82</v>
      </c>
    </row>
    <row r="17" spans="2:11" x14ac:dyDescent="0.25">
      <c r="B17" t="s">
        <v>3</v>
      </c>
      <c r="C17">
        <v>4.33</v>
      </c>
      <c r="E17" t="s">
        <v>32</v>
      </c>
    </row>
    <row r="18" spans="2:11" x14ac:dyDescent="0.25">
      <c r="B18" t="s">
        <v>1</v>
      </c>
      <c r="C18">
        <v>17.57</v>
      </c>
      <c r="E18" s="64" t="str">
        <f>"("&amp;G18&amp;" &lt;="&amp;S_2[[#Headers],[Amount]]&amp;"&lt;"&amp;H18&amp;") OR "&amp;F18</f>
        <v>(50 &lt;=Amount&lt;100) OR PayPal</v>
      </c>
      <c r="F18" s="65" t="s">
        <v>1</v>
      </c>
      <c r="G18" s="2">
        <v>50</v>
      </c>
      <c r="H18" s="2">
        <v>100</v>
      </c>
      <c r="I18" s="3" cm="1">
        <f t="array" ref="I18">SUM(IF((S_2[Amount]&gt;=G18)*(S_2[Amount]&lt;H18)+(S_2[PayMethod]=F18),1))</f>
        <v>87</v>
      </c>
      <c r="K18" s="77" t="str">
        <f>G18&amp;" &lt;="&amp;S_2[[#Headers],[Amount]]&amp;"&lt;"&amp;H18</f>
        <v>50 &lt;=Amount&lt;100</v>
      </c>
    </row>
    <row r="19" spans="2:11" x14ac:dyDescent="0.25">
      <c r="B19" t="s">
        <v>0</v>
      </c>
      <c r="C19">
        <v>396.27</v>
      </c>
      <c r="I19" s="3" cm="1">
        <f t="array" ref="I19">ROWS(_xlfn._xlws.FILTER(S_2[],(S_2[Amount]&gt;=G18)*(S_2[Amount]&lt;H18)+(S_2[PayMethod]=F18)))</f>
        <v>87</v>
      </c>
      <c r="K19" s="79" t="s">
        <v>38</v>
      </c>
    </row>
    <row r="20" spans="2:11" x14ac:dyDescent="0.25">
      <c r="B20" t="s">
        <v>1</v>
      </c>
      <c r="C20">
        <v>74.88</v>
      </c>
      <c r="I20" s="3">
        <f>COUNTIFS(S_2[Amount],"&gt;="&amp;G18,S_2[Amount],"&lt;"&amp;H18)+COUNTIFS(S_2[PayMethod],F18)-COUNTIFS(S_2[Amount],"&gt;="&amp;G18,S_2[Amount],"&lt;"&amp;H18,S_2[PayMethod],F18)</f>
        <v>87</v>
      </c>
      <c r="K20" s="78" t="str">
        <f>S_2[[#Headers],[PayMethod]]&amp;" = "&amp;F18</f>
        <v>PayMethod = PayPal</v>
      </c>
    </row>
    <row r="21" spans="2:11" x14ac:dyDescent="0.25">
      <c r="B21" t="s">
        <v>1</v>
      </c>
      <c r="C21">
        <v>88.01</v>
      </c>
    </row>
    <row r="22" spans="2:11" x14ac:dyDescent="0.25">
      <c r="B22" t="s">
        <v>1</v>
      </c>
      <c r="C22">
        <v>195.75</v>
      </c>
      <c r="E22" t="s">
        <v>35</v>
      </c>
    </row>
    <row r="23" spans="2:11" x14ac:dyDescent="0.25">
      <c r="B23" t="s">
        <v>2</v>
      </c>
      <c r="C23">
        <v>8.66</v>
      </c>
      <c r="E23" s="64" t="str">
        <f>"("&amp;F23&amp;" OR "&amp;G23&amp;") AND =$"&amp;H23</f>
        <v>(PayPal OR Apple) AND =$100</v>
      </c>
      <c r="F23" s="65" t="s">
        <v>1</v>
      </c>
      <c r="G23" s="2" t="s">
        <v>2</v>
      </c>
      <c r="H23" s="2">
        <v>100</v>
      </c>
      <c r="I23" s="3" cm="1">
        <f t="array" ref="I23">SUM(COUNTIFS(S_2[PayMethod],F23:G23,S_2[Amount],H23))</f>
        <v>8</v>
      </c>
      <c r="K23" s="77" t="str">
        <f>S_2[[#Headers],[PayMethod]]&amp;" = "&amp;F23&amp;" OR "&amp;G23</f>
        <v>PayMethod = PayPal OR Apple</v>
      </c>
    </row>
    <row r="24" spans="2:11" x14ac:dyDescent="0.25">
      <c r="B24" t="s">
        <v>0</v>
      </c>
      <c r="C24">
        <v>262.93</v>
      </c>
      <c r="I24" s="3" cm="1">
        <f t="array" ref="I24">SUM(IF(((S_2[PayMethod]=F23)+(S_2[PayMethod]=G23))*(S_2[Amount]=H23),1))</f>
        <v>8</v>
      </c>
      <c r="K24" s="79" t="s">
        <v>40</v>
      </c>
    </row>
    <row r="25" spans="2:11" x14ac:dyDescent="0.25">
      <c r="B25" t="s">
        <v>2</v>
      </c>
      <c r="C25">
        <v>72.95</v>
      </c>
      <c r="E25" s="76"/>
      <c r="K25" s="78" t="str">
        <f>S_2[[#Headers],[Amount]]&amp;" = "&amp;H23</f>
        <v>Amount = 100</v>
      </c>
    </row>
    <row r="26" spans="2:11" x14ac:dyDescent="0.25">
      <c r="B26" t="s">
        <v>0</v>
      </c>
      <c r="C26">
        <v>39.590000000000003</v>
      </c>
      <c r="E26" s="76"/>
    </row>
    <row r="27" spans="2:11" x14ac:dyDescent="0.25">
      <c r="B27" t="s">
        <v>0</v>
      </c>
      <c r="C27">
        <v>340.83</v>
      </c>
      <c r="E27" s="76"/>
    </row>
    <row r="28" spans="2:11" x14ac:dyDescent="0.25">
      <c r="B28" t="s">
        <v>29</v>
      </c>
      <c r="C28">
        <v>378.31</v>
      </c>
    </row>
    <row r="29" spans="2:11" x14ac:dyDescent="0.25">
      <c r="B29" t="s">
        <v>3</v>
      </c>
      <c r="C29">
        <v>61.78</v>
      </c>
    </row>
    <row r="30" spans="2:11" x14ac:dyDescent="0.25">
      <c r="B30" t="s">
        <v>1</v>
      </c>
      <c r="C30">
        <v>53.9</v>
      </c>
    </row>
    <row r="31" spans="2:11" x14ac:dyDescent="0.25">
      <c r="B31" t="s">
        <v>1</v>
      </c>
      <c r="C31">
        <v>38.369999999999997</v>
      </c>
    </row>
    <row r="32" spans="2:11" x14ac:dyDescent="0.25">
      <c r="B32" t="s">
        <v>0</v>
      </c>
      <c r="C32">
        <v>243.33</v>
      </c>
    </row>
    <row r="33" spans="2:3" x14ac:dyDescent="0.25">
      <c r="B33" t="s">
        <v>29</v>
      </c>
      <c r="C33">
        <v>12.5</v>
      </c>
    </row>
    <row r="34" spans="2:3" x14ac:dyDescent="0.25">
      <c r="B34" t="s">
        <v>1</v>
      </c>
      <c r="C34">
        <v>79.989999999999995</v>
      </c>
    </row>
    <row r="35" spans="2:3" x14ac:dyDescent="0.25">
      <c r="B35" t="s">
        <v>1</v>
      </c>
      <c r="C35">
        <v>185.3</v>
      </c>
    </row>
    <row r="36" spans="2:3" x14ac:dyDescent="0.25">
      <c r="B36" t="s">
        <v>0</v>
      </c>
      <c r="C36">
        <v>100.43</v>
      </c>
    </row>
    <row r="37" spans="2:3" x14ac:dyDescent="0.25">
      <c r="B37" t="s">
        <v>0</v>
      </c>
      <c r="C37">
        <v>367.01</v>
      </c>
    </row>
    <row r="38" spans="2:3" x14ac:dyDescent="0.25">
      <c r="B38" t="s">
        <v>1</v>
      </c>
      <c r="C38">
        <v>24.73</v>
      </c>
    </row>
    <row r="39" spans="2:3" x14ac:dyDescent="0.25">
      <c r="B39" t="s">
        <v>2</v>
      </c>
      <c r="C39">
        <v>187.64</v>
      </c>
    </row>
    <row r="40" spans="2:3" x14ac:dyDescent="0.25">
      <c r="B40" t="s">
        <v>2</v>
      </c>
      <c r="C40">
        <v>42.82</v>
      </c>
    </row>
    <row r="41" spans="2:3" x14ac:dyDescent="0.25">
      <c r="B41" t="s">
        <v>29</v>
      </c>
      <c r="C41">
        <v>399.61</v>
      </c>
    </row>
    <row r="42" spans="2:3" x14ac:dyDescent="0.25">
      <c r="B42" t="s">
        <v>3</v>
      </c>
      <c r="C42">
        <v>16.690000000000001</v>
      </c>
    </row>
    <row r="43" spans="2:3" x14ac:dyDescent="0.25">
      <c r="B43" t="s">
        <v>1</v>
      </c>
      <c r="C43">
        <v>52.52</v>
      </c>
    </row>
    <row r="44" spans="2:3" x14ac:dyDescent="0.25">
      <c r="B44" t="s">
        <v>0</v>
      </c>
      <c r="C44">
        <v>230.57</v>
      </c>
    </row>
    <row r="45" spans="2:3" x14ac:dyDescent="0.25">
      <c r="B45" t="s">
        <v>1</v>
      </c>
      <c r="C45">
        <v>5.67</v>
      </c>
    </row>
    <row r="46" spans="2:3" x14ac:dyDescent="0.25">
      <c r="B46" t="s">
        <v>1</v>
      </c>
      <c r="C46">
        <v>63.71</v>
      </c>
    </row>
    <row r="47" spans="2:3" x14ac:dyDescent="0.25">
      <c r="B47" t="s">
        <v>0</v>
      </c>
      <c r="C47">
        <v>20.7</v>
      </c>
    </row>
    <row r="48" spans="2:3" x14ac:dyDescent="0.25">
      <c r="B48" t="s">
        <v>3</v>
      </c>
      <c r="C48">
        <v>15.03</v>
      </c>
    </row>
    <row r="49" spans="2:3" x14ac:dyDescent="0.25">
      <c r="B49" t="s">
        <v>3</v>
      </c>
      <c r="C49">
        <v>102.67</v>
      </c>
    </row>
    <row r="50" spans="2:3" x14ac:dyDescent="0.25">
      <c r="B50" t="s">
        <v>0</v>
      </c>
      <c r="C50">
        <v>41.17</v>
      </c>
    </row>
    <row r="51" spans="2:3" x14ac:dyDescent="0.25">
      <c r="B51" t="s">
        <v>1</v>
      </c>
      <c r="C51">
        <v>261.64999999999998</v>
      </c>
    </row>
    <row r="52" spans="2:3" x14ac:dyDescent="0.25">
      <c r="B52" t="s">
        <v>0</v>
      </c>
      <c r="C52">
        <v>223.48</v>
      </c>
    </row>
    <row r="53" spans="2:3" x14ac:dyDescent="0.25">
      <c r="B53" t="s">
        <v>0</v>
      </c>
      <c r="C53">
        <v>102.93</v>
      </c>
    </row>
    <row r="54" spans="2:3" x14ac:dyDescent="0.25">
      <c r="B54" t="s">
        <v>2</v>
      </c>
      <c r="C54">
        <v>307.33999999999997</v>
      </c>
    </row>
    <row r="55" spans="2:3" x14ac:dyDescent="0.25">
      <c r="B55" t="s">
        <v>2</v>
      </c>
      <c r="C55">
        <v>256.52</v>
      </c>
    </row>
    <row r="56" spans="2:3" x14ac:dyDescent="0.25">
      <c r="B56" t="s">
        <v>1</v>
      </c>
      <c r="C56">
        <v>97.64</v>
      </c>
    </row>
    <row r="57" spans="2:3" x14ac:dyDescent="0.25">
      <c r="B57" t="s">
        <v>2</v>
      </c>
      <c r="C57">
        <v>121.12</v>
      </c>
    </row>
    <row r="58" spans="2:3" x14ac:dyDescent="0.25">
      <c r="B58" t="s">
        <v>0</v>
      </c>
      <c r="C58">
        <v>361.87</v>
      </c>
    </row>
    <row r="59" spans="2:3" x14ac:dyDescent="0.25">
      <c r="B59" t="s">
        <v>0</v>
      </c>
      <c r="C59">
        <v>113.63</v>
      </c>
    </row>
    <row r="60" spans="2:3" x14ac:dyDescent="0.25">
      <c r="B60" t="s">
        <v>0</v>
      </c>
      <c r="C60">
        <v>38.28</v>
      </c>
    </row>
    <row r="61" spans="2:3" x14ac:dyDescent="0.25">
      <c r="B61" t="s">
        <v>0</v>
      </c>
      <c r="C61">
        <v>16.600000000000001</v>
      </c>
    </row>
    <row r="62" spans="2:3" x14ac:dyDescent="0.25">
      <c r="B62" t="s">
        <v>1</v>
      </c>
      <c r="C62">
        <v>100</v>
      </c>
    </row>
    <row r="63" spans="2:3" x14ac:dyDescent="0.25">
      <c r="B63" t="s">
        <v>2</v>
      </c>
      <c r="C63">
        <v>100</v>
      </c>
    </row>
    <row r="64" spans="2:3" x14ac:dyDescent="0.25">
      <c r="B64" t="s">
        <v>0</v>
      </c>
      <c r="C64">
        <v>3.72</v>
      </c>
    </row>
    <row r="65" spans="2:3" x14ac:dyDescent="0.25">
      <c r="B65" t="s">
        <v>0</v>
      </c>
      <c r="C65">
        <v>120.77</v>
      </c>
    </row>
    <row r="66" spans="2:3" x14ac:dyDescent="0.25">
      <c r="B66" t="s">
        <v>2</v>
      </c>
      <c r="C66">
        <v>224.5</v>
      </c>
    </row>
    <row r="67" spans="2:3" x14ac:dyDescent="0.25">
      <c r="B67" t="s">
        <v>3</v>
      </c>
      <c r="C67">
        <v>9.61</v>
      </c>
    </row>
    <row r="68" spans="2:3" x14ac:dyDescent="0.25">
      <c r="B68" t="s">
        <v>3</v>
      </c>
      <c r="C68">
        <v>37.14</v>
      </c>
    </row>
    <row r="69" spans="2:3" x14ac:dyDescent="0.25">
      <c r="B69" t="s">
        <v>0</v>
      </c>
      <c r="C69">
        <v>125.72</v>
      </c>
    </row>
    <row r="70" spans="2:3" x14ac:dyDescent="0.25">
      <c r="B70" t="s">
        <v>0</v>
      </c>
      <c r="C70">
        <v>88.52</v>
      </c>
    </row>
    <row r="71" spans="2:3" x14ac:dyDescent="0.25">
      <c r="B71" t="s">
        <v>3</v>
      </c>
      <c r="C71">
        <v>113.41</v>
      </c>
    </row>
    <row r="72" spans="2:3" x14ac:dyDescent="0.25">
      <c r="B72" t="s">
        <v>0</v>
      </c>
      <c r="C72">
        <v>47.67</v>
      </c>
    </row>
    <row r="73" spans="2:3" x14ac:dyDescent="0.25">
      <c r="B73" t="s">
        <v>3</v>
      </c>
      <c r="C73">
        <v>35.33</v>
      </c>
    </row>
    <row r="74" spans="2:3" x14ac:dyDescent="0.25">
      <c r="B74" t="s">
        <v>29</v>
      </c>
      <c r="C74">
        <v>322.29000000000002</v>
      </c>
    </row>
    <row r="75" spans="2:3" x14ac:dyDescent="0.25">
      <c r="B75" t="s">
        <v>0</v>
      </c>
      <c r="C75">
        <v>108.88</v>
      </c>
    </row>
    <row r="76" spans="2:3" x14ac:dyDescent="0.25">
      <c r="B76" t="s">
        <v>3</v>
      </c>
      <c r="C76">
        <v>83.56</v>
      </c>
    </row>
    <row r="77" spans="2:3" x14ac:dyDescent="0.25">
      <c r="B77" t="s">
        <v>1</v>
      </c>
      <c r="C77">
        <v>277.98</v>
      </c>
    </row>
    <row r="78" spans="2:3" x14ac:dyDescent="0.25">
      <c r="B78" t="s">
        <v>0</v>
      </c>
      <c r="C78">
        <v>3.36</v>
      </c>
    </row>
    <row r="79" spans="2:3" x14ac:dyDescent="0.25">
      <c r="B79" t="s">
        <v>2</v>
      </c>
      <c r="C79">
        <v>100</v>
      </c>
    </row>
    <row r="80" spans="2:3" x14ac:dyDescent="0.25">
      <c r="B80" t="s">
        <v>3</v>
      </c>
      <c r="C80">
        <v>104.75</v>
      </c>
    </row>
    <row r="81" spans="2:3" x14ac:dyDescent="0.25">
      <c r="B81" t="s">
        <v>1</v>
      </c>
      <c r="C81">
        <v>34.01</v>
      </c>
    </row>
    <row r="82" spans="2:3" x14ac:dyDescent="0.25">
      <c r="B82" t="s">
        <v>3</v>
      </c>
      <c r="C82">
        <v>22.95</v>
      </c>
    </row>
    <row r="83" spans="2:3" x14ac:dyDescent="0.25">
      <c r="B83" t="s">
        <v>0</v>
      </c>
      <c r="C83">
        <v>7.75</v>
      </c>
    </row>
    <row r="84" spans="2:3" x14ac:dyDescent="0.25">
      <c r="B84" t="s">
        <v>0</v>
      </c>
      <c r="C84">
        <v>47.57</v>
      </c>
    </row>
    <row r="85" spans="2:3" x14ac:dyDescent="0.25">
      <c r="B85" t="s">
        <v>2</v>
      </c>
      <c r="C85">
        <v>126.93</v>
      </c>
    </row>
    <row r="86" spans="2:3" x14ac:dyDescent="0.25">
      <c r="B86" t="s">
        <v>29</v>
      </c>
      <c r="C86">
        <v>376.88</v>
      </c>
    </row>
    <row r="87" spans="2:3" x14ac:dyDescent="0.25">
      <c r="B87" t="s">
        <v>0</v>
      </c>
      <c r="C87">
        <v>379.22</v>
      </c>
    </row>
    <row r="88" spans="2:3" x14ac:dyDescent="0.25">
      <c r="B88" t="s">
        <v>29</v>
      </c>
      <c r="C88">
        <v>224.46</v>
      </c>
    </row>
    <row r="89" spans="2:3" x14ac:dyDescent="0.25">
      <c r="B89" t="s">
        <v>2</v>
      </c>
      <c r="C89">
        <v>39.99</v>
      </c>
    </row>
    <row r="90" spans="2:3" x14ac:dyDescent="0.25">
      <c r="B90" t="s">
        <v>29</v>
      </c>
      <c r="C90">
        <v>35.549999999999997</v>
      </c>
    </row>
    <row r="91" spans="2:3" x14ac:dyDescent="0.25">
      <c r="B91" t="s">
        <v>29</v>
      </c>
      <c r="C91">
        <v>47.15</v>
      </c>
    </row>
    <row r="92" spans="2:3" x14ac:dyDescent="0.25">
      <c r="B92" t="s">
        <v>0</v>
      </c>
      <c r="C92">
        <v>13.68</v>
      </c>
    </row>
    <row r="93" spans="2:3" x14ac:dyDescent="0.25">
      <c r="B93" t="s">
        <v>1</v>
      </c>
      <c r="C93">
        <v>46.15</v>
      </c>
    </row>
    <row r="94" spans="2:3" x14ac:dyDescent="0.25">
      <c r="B94" t="s">
        <v>3</v>
      </c>
      <c r="C94">
        <v>41.03</v>
      </c>
    </row>
    <row r="95" spans="2:3" x14ac:dyDescent="0.25">
      <c r="B95" t="s">
        <v>3</v>
      </c>
      <c r="C95">
        <v>95.42</v>
      </c>
    </row>
    <row r="96" spans="2:3" x14ac:dyDescent="0.25">
      <c r="B96" t="s">
        <v>3</v>
      </c>
      <c r="C96">
        <v>37.520000000000003</v>
      </c>
    </row>
    <row r="97" spans="2:3" x14ac:dyDescent="0.25">
      <c r="B97" t="s">
        <v>0</v>
      </c>
      <c r="C97">
        <v>23.51</v>
      </c>
    </row>
    <row r="98" spans="2:3" x14ac:dyDescent="0.25">
      <c r="B98" t="s">
        <v>0</v>
      </c>
      <c r="C98">
        <v>26.9</v>
      </c>
    </row>
    <row r="99" spans="2:3" x14ac:dyDescent="0.25">
      <c r="B99" t="s">
        <v>1</v>
      </c>
      <c r="C99">
        <v>72.03</v>
      </c>
    </row>
    <row r="100" spans="2:3" x14ac:dyDescent="0.25">
      <c r="B100" t="s">
        <v>1</v>
      </c>
      <c r="C100">
        <v>266.69</v>
      </c>
    </row>
    <row r="101" spans="2:3" x14ac:dyDescent="0.25">
      <c r="B101" t="s">
        <v>1</v>
      </c>
      <c r="C101">
        <v>18.79</v>
      </c>
    </row>
    <row r="102" spans="2:3" x14ac:dyDescent="0.25">
      <c r="B102" t="s">
        <v>1</v>
      </c>
      <c r="C102">
        <v>28.17</v>
      </c>
    </row>
    <row r="103" spans="2:3" x14ac:dyDescent="0.25">
      <c r="B103" t="s">
        <v>2</v>
      </c>
      <c r="C103">
        <v>34.46</v>
      </c>
    </row>
    <row r="104" spans="2:3" x14ac:dyDescent="0.25">
      <c r="B104" t="s">
        <v>2</v>
      </c>
      <c r="C104">
        <v>11.32</v>
      </c>
    </row>
    <row r="105" spans="2:3" x14ac:dyDescent="0.25">
      <c r="B105" t="s">
        <v>0</v>
      </c>
      <c r="C105">
        <v>11.38</v>
      </c>
    </row>
    <row r="106" spans="2:3" x14ac:dyDescent="0.25">
      <c r="B106" t="s">
        <v>3</v>
      </c>
      <c r="C106">
        <v>66.62</v>
      </c>
    </row>
    <row r="107" spans="2:3" x14ac:dyDescent="0.25">
      <c r="B107" t="s">
        <v>29</v>
      </c>
      <c r="C107">
        <v>46.9</v>
      </c>
    </row>
    <row r="108" spans="2:3" x14ac:dyDescent="0.25">
      <c r="B108" t="s">
        <v>1</v>
      </c>
      <c r="C108">
        <v>43.09</v>
      </c>
    </row>
    <row r="109" spans="2:3" x14ac:dyDescent="0.25">
      <c r="B109" t="s">
        <v>1</v>
      </c>
      <c r="C109">
        <v>388.02</v>
      </c>
    </row>
    <row r="110" spans="2:3" x14ac:dyDescent="0.25">
      <c r="B110" t="s">
        <v>1</v>
      </c>
      <c r="C110">
        <v>61.38</v>
      </c>
    </row>
    <row r="111" spans="2:3" x14ac:dyDescent="0.25">
      <c r="B111" t="s">
        <v>3</v>
      </c>
      <c r="C111">
        <v>92.29</v>
      </c>
    </row>
    <row r="112" spans="2:3" x14ac:dyDescent="0.25">
      <c r="B112" t="s">
        <v>0</v>
      </c>
      <c r="C112">
        <v>71.16</v>
      </c>
    </row>
    <row r="113" spans="2:3" x14ac:dyDescent="0.25">
      <c r="B113" t="s">
        <v>0</v>
      </c>
      <c r="C113">
        <v>31.86</v>
      </c>
    </row>
    <row r="114" spans="2:3" x14ac:dyDescent="0.25">
      <c r="B114" t="s">
        <v>3</v>
      </c>
      <c r="C114">
        <v>2.5099999999999998</v>
      </c>
    </row>
    <row r="115" spans="2:3" x14ac:dyDescent="0.25">
      <c r="B115" t="s">
        <v>2</v>
      </c>
      <c r="C115">
        <v>31.08</v>
      </c>
    </row>
    <row r="116" spans="2:3" x14ac:dyDescent="0.25">
      <c r="B116" t="s">
        <v>0</v>
      </c>
      <c r="C116">
        <v>258.48</v>
      </c>
    </row>
    <row r="117" spans="2:3" x14ac:dyDescent="0.25">
      <c r="B117" t="s">
        <v>1</v>
      </c>
      <c r="C117">
        <v>100</v>
      </c>
    </row>
    <row r="118" spans="2:3" x14ac:dyDescent="0.25">
      <c r="B118" t="s">
        <v>1</v>
      </c>
      <c r="C118">
        <v>46.41</v>
      </c>
    </row>
    <row r="119" spans="2:3" x14ac:dyDescent="0.25">
      <c r="B119" t="s">
        <v>3</v>
      </c>
      <c r="C119">
        <v>89.08</v>
      </c>
    </row>
    <row r="120" spans="2:3" x14ac:dyDescent="0.25">
      <c r="B120" t="s">
        <v>29</v>
      </c>
      <c r="C120">
        <v>8.7799999999999994</v>
      </c>
    </row>
    <row r="121" spans="2:3" x14ac:dyDescent="0.25">
      <c r="B121" t="s">
        <v>3</v>
      </c>
      <c r="C121">
        <v>84.01</v>
      </c>
    </row>
    <row r="122" spans="2:3" x14ac:dyDescent="0.25">
      <c r="B122" t="s">
        <v>29</v>
      </c>
      <c r="C122">
        <v>24.72</v>
      </c>
    </row>
    <row r="123" spans="2:3" x14ac:dyDescent="0.25">
      <c r="B123" t="s">
        <v>2</v>
      </c>
      <c r="C123">
        <v>11.29</v>
      </c>
    </row>
    <row r="124" spans="2:3" x14ac:dyDescent="0.25">
      <c r="B124" t="s">
        <v>0</v>
      </c>
      <c r="C124">
        <v>49.09</v>
      </c>
    </row>
    <row r="125" spans="2:3" x14ac:dyDescent="0.25">
      <c r="B125" t="s">
        <v>0</v>
      </c>
      <c r="C125">
        <v>344.46</v>
      </c>
    </row>
    <row r="126" spans="2:3" x14ac:dyDescent="0.25">
      <c r="B126" t="s">
        <v>0</v>
      </c>
      <c r="C126">
        <v>21.13</v>
      </c>
    </row>
    <row r="127" spans="2:3" x14ac:dyDescent="0.25">
      <c r="B127" t="s">
        <v>0</v>
      </c>
      <c r="C127">
        <v>335.11</v>
      </c>
    </row>
    <row r="128" spans="2:3" x14ac:dyDescent="0.25">
      <c r="B128" t="s">
        <v>1</v>
      </c>
      <c r="C128">
        <v>15.01</v>
      </c>
    </row>
    <row r="129" spans="2:3" x14ac:dyDescent="0.25">
      <c r="B129" t="s">
        <v>0</v>
      </c>
      <c r="C129">
        <v>3.38</v>
      </c>
    </row>
    <row r="130" spans="2:3" x14ac:dyDescent="0.25">
      <c r="B130" t="s">
        <v>3</v>
      </c>
      <c r="C130">
        <v>14.81</v>
      </c>
    </row>
    <row r="131" spans="2:3" x14ac:dyDescent="0.25">
      <c r="B131" t="s">
        <v>0</v>
      </c>
      <c r="C131">
        <v>15.17</v>
      </c>
    </row>
    <row r="132" spans="2:3" x14ac:dyDescent="0.25">
      <c r="B132" t="s">
        <v>1</v>
      </c>
      <c r="C132">
        <v>110.42</v>
      </c>
    </row>
    <row r="133" spans="2:3" x14ac:dyDescent="0.25">
      <c r="B133" t="s">
        <v>0</v>
      </c>
      <c r="C133">
        <v>43.72</v>
      </c>
    </row>
    <row r="134" spans="2:3" x14ac:dyDescent="0.25">
      <c r="B134" t="s">
        <v>3</v>
      </c>
      <c r="C134">
        <v>64.349999999999994</v>
      </c>
    </row>
    <row r="135" spans="2:3" x14ac:dyDescent="0.25">
      <c r="B135" t="s">
        <v>0</v>
      </c>
      <c r="C135">
        <v>6.3</v>
      </c>
    </row>
    <row r="136" spans="2:3" x14ac:dyDescent="0.25">
      <c r="B136" t="s">
        <v>0</v>
      </c>
      <c r="C136">
        <v>47.73</v>
      </c>
    </row>
    <row r="137" spans="2:3" x14ac:dyDescent="0.25">
      <c r="B137" t="s">
        <v>3</v>
      </c>
      <c r="C137">
        <v>74.56</v>
      </c>
    </row>
    <row r="138" spans="2:3" x14ac:dyDescent="0.25">
      <c r="B138" t="s">
        <v>1</v>
      </c>
      <c r="C138">
        <v>10.76</v>
      </c>
    </row>
    <row r="139" spans="2:3" x14ac:dyDescent="0.25">
      <c r="B139" t="s">
        <v>0</v>
      </c>
      <c r="C139">
        <v>93.5</v>
      </c>
    </row>
    <row r="140" spans="2:3" x14ac:dyDescent="0.25">
      <c r="B140" t="s">
        <v>0</v>
      </c>
      <c r="C140">
        <v>44.17</v>
      </c>
    </row>
    <row r="141" spans="2:3" x14ac:dyDescent="0.25">
      <c r="B141" t="s">
        <v>0</v>
      </c>
      <c r="C141">
        <v>101.49</v>
      </c>
    </row>
    <row r="142" spans="2:3" x14ac:dyDescent="0.25">
      <c r="B142" t="s">
        <v>0</v>
      </c>
      <c r="C142">
        <v>37.79</v>
      </c>
    </row>
    <row r="143" spans="2:3" x14ac:dyDescent="0.25">
      <c r="B143" t="s">
        <v>2</v>
      </c>
      <c r="C143">
        <v>100</v>
      </c>
    </row>
    <row r="144" spans="2:3" x14ac:dyDescent="0.25">
      <c r="B144" t="s">
        <v>2</v>
      </c>
      <c r="C144">
        <v>15</v>
      </c>
    </row>
    <row r="145" spans="2:3" x14ac:dyDescent="0.25">
      <c r="B145" t="s">
        <v>29</v>
      </c>
      <c r="C145">
        <v>299.88</v>
      </c>
    </row>
    <row r="146" spans="2:3" x14ac:dyDescent="0.25">
      <c r="B146" t="s">
        <v>1</v>
      </c>
      <c r="C146">
        <v>19.16</v>
      </c>
    </row>
    <row r="147" spans="2:3" x14ac:dyDescent="0.25">
      <c r="B147" t="s">
        <v>0</v>
      </c>
      <c r="C147">
        <v>21.53</v>
      </c>
    </row>
    <row r="148" spans="2:3" x14ac:dyDescent="0.25">
      <c r="B148" t="s">
        <v>0</v>
      </c>
      <c r="C148">
        <v>136.88999999999999</v>
      </c>
    </row>
    <row r="149" spans="2:3" x14ac:dyDescent="0.25">
      <c r="B149" t="s">
        <v>2</v>
      </c>
      <c r="C149">
        <v>47.19</v>
      </c>
    </row>
    <row r="150" spans="2:3" x14ac:dyDescent="0.25">
      <c r="B150" t="s">
        <v>2</v>
      </c>
      <c r="C150">
        <v>93.54</v>
      </c>
    </row>
    <row r="151" spans="2:3" x14ac:dyDescent="0.25">
      <c r="B151" t="s">
        <v>3</v>
      </c>
      <c r="C151">
        <v>76.31</v>
      </c>
    </row>
    <row r="152" spans="2:3" x14ac:dyDescent="0.25">
      <c r="B152" t="s">
        <v>0</v>
      </c>
      <c r="C152">
        <v>85.82</v>
      </c>
    </row>
    <row r="153" spans="2:3" x14ac:dyDescent="0.25">
      <c r="B153" t="s">
        <v>3</v>
      </c>
      <c r="C153">
        <v>55.45</v>
      </c>
    </row>
    <row r="154" spans="2:3" x14ac:dyDescent="0.25">
      <c r="B154" t="s">
        <v>1</v>
      </c>
      <c r="C154">
        <v>197.69</v>
      </c>
    </row>
    <row r="155" spans="2:3" x14ac:dyDescent="0.25">
      <c r="B155" t="s">
        <v>1</v>
      </c>
      <c r="C155">
        <v>69.010000000000005</v>
      </c>
    </row>
    <row r="156" spans="2:3" x14ac:dyDescent="0.25">
      <c r="B156" t="s">
        <v>29</v>
      </c>
      <c r="C156">
        <v>71.930000000000007</v>
      </c>
    </row>
    <row r="157" spans="2:3" x14ac:dyDescent="0.25">
      <c r="B157" t="s">
        <v>0</v>
      </c>
      <c r="C157">
        <v>68.17</v>
      </c>
    </row>
    <row r="158" spans="2:3" x14ac:dyDescent="0.25">
      <c r="B158" t="s">
        <v>0</v>
      </c>
      <c r="C158">
        <v>10.199999999999999</v>
      </c>
    </row>
    <row r="159" spans="2:3" x14ac:dyDescent="0.25">
      <c r="B159" t="s">
        <v>29</v>
      </c>
      <c r="C159">
        <v>58.49</v>
      </c>
    </row>
    <row r="160" spans="2:3" x14ac:dyDescent="0.25">
      <c r="B160" t="s">
        <v>1</v>
      </c>
      <c r="C160">
        <v>40.69</v>
      </c>
    </row>
    <row r="161" spans="2:3" x14ac:dyDescent="0.25">
      <c r="B161" t="s">
        <v>0</v>
      </c>
      <c r="C161">
        <v>35.880000000000003</v>
      </c>
    </row>
    <row r="162" spans="2:3" x14ac:dyDescent="0.25">
      <c r="B162" t="s">
        <v>1</v>
      </c>
      <c r="C162">
        <v>300.24</v>
      </c>
    </row>
    <row r="163" spans="2:3" x14ac:dyDescent="0.25">
      <c r="B163" t="s">
        <v>1</v>
      </c>
      <c r="C163">
        <v>88.73</v>
      </c>
    </row>
    <row r="164" spans="2:3" x14ac:dyDescent="0.25">
      <c r="B164" t="s">
        <v>3</v>
      </c>
      <c r="C164">
        <v>28.72</v>
      </c>
    </row>
    <row r="165" spans="2:3" x14ac:dyDescent="0.25">
      <c r="B165" t="s">
        <v>3</v>
      </c>
      <c r="C165">
        <v>13.11</v>
      </c>
    </row>
    <row r="166" spans="2:3" x14ac:dyDescent="0.25">
      <c r="B166" t="s">
        <v>3</v>
      </c>
      <c r="C166">
        <v>75.319999999999993</v>
      </c>
    </row>
    <row r="167" spans="2:3" x14ac:dyDescent="0.25">
      <c r="B167" t="s">
        <v>0</v>
      </c>
      <c r="C167">
        <v>48.45</v>
      </c>
    </row>
    <row r="168" spans="2:3" x14ac:dyDescent="0.25">
      <c r="B168" t="s">
        <v>0</v>
      </c>
      <c r="C168">
        <v>42.78</v>
      </c>
    </row>
    <row r="169" spans="2:3" x14ac:dyDescent="0.25">
      <c r="B169" t="s">
        <v>1</v>
      </c>
      <c r="C169">
        <v>100</v>
      </c>
    </row>
    <row r="170" spans="2:3" x14ac:dyDescent="0.25">
      <c r="B170" t="s">
        <v>3</v>
      </c>
      <c r="C170">
        <v>16.11</v>
      </c>
    </row>
    <row r="171" spans="2:3" x14ac:dyDescent="0.25">
      <c r="B171" t="s">
        <v>2</v>
      </c>
      <c r="C171">
        <v>28.67</v>
      </c>
    </row>
    <row r="172" spans="2:3" x14ac:dyDescent="0.25">
      <c r="B172" t="s">
        <v>0</v>
      </c>
      <c r="C172">
        <v>162.12</v>
      </c>
    </row>
    <row r="173" spans="2:3" x14ac:dyDescent="0.25">
      <c r="B173" t="s">
        <v>1</v>
      </c>
      <c r="C173">
        <v>127.71</v>
      </c>
    </row>
    <row r="174" spans="2:3" x14ac:dyDescent="0.25">
      <c r="B174" t="s">
        <v>29</v>
      </c>
      <c r="C174">
        <v>190.53</v>
      </c>
    </row>
    <row r="175" spans="2:3" x14ac:dyDescent="0.25">
      <c r="B175" t="s">
        <v>3</v>
      </c>
      <c r="C175">
        <v>58.49</v>
      </c>
    </row>
    <row r="176" spans="2:3" x14ac:dyDescent="0.25">
      <c r="B176" t="s">
        <v>0</v>
      </c>
      <c r="C176">
        <v>86.01</v>
      </c>
    </row>
    <row r="177" spans="2:3" x14ac:dyDescent="0.25">
      <c r="B177" t="s">
        <v>3</v>
      </c>
      <c r="C177">
        <v>98.89</v>
      </c>
    </row>
    <row r="178" spans="2:3" x14ac:dyDescent="0.25">
      <c r="B178" t="s">
        <v>0</v>
      </c>
      <c r="C178">
        <v>8.5500000000000007</v>
      </c>
    </row>
    <row r="179" spans="2:3" x14ac:dyDescent="0.25">
      <c r="B179" t="s">
        <v>2</v>
      </c>
      <c r="C179">
        <v>42.52</v>
      </c>
    </row>
    <row r="180" spans="2:3" x14ac:dyDescent="0.25">
      <c r="B180" t="s">
        <v>2</v>
      </c>
      <c r="C180">
        <v>89.9</v>
      </c>
    </row>
    <row r="181" spans="2:3" x14ac:dyDescent="0.25">
      <c r="B181" t="s">
        <v>0</v>
      </c>
      <c r="C181">
        <v>243.91</v>
      </c>
    </row>
    <row r="182" spans="2:3" x14ac:dyDescent="0.25">
      <c r="B182" t="s">
        <v>1</v>
      </c>
      <c r="C182">
        <v>32.14</v>
      </c>
    </row>
    <row r="183" spans="2:3" x14ac:dyDescent="0.25">
      <c r="B183" t="s">
        <v>0</v>
      </c>
      <c r="C183">
        <v>2.66</v>
      </c>
    </row>
    <row r="184" spans="2:3" x14ac:dyDescent="0.25">
      <c r="B184" t="s">
        <v>1</v>
      </c>
      <c r="C184">
        <v>72.540000000000006</v>
      </c>
    </row>
    <row r="185" spans="2:3" x14ac:dyDescent="0.25">
      <c r="B185" t="s">
        <v>0</v>
      </c>
      <c r="C185">
        <v>56.71</v>
      </c>
    </row>
    <row r="186" spans="2:3" x14ac:dyDescent="0.25">
      <c r="B186" t="s">
        <v>0</v>
      </c>
      <c r="C186">
        <v>190.97</v>
      </c>
    </row>
    <row r="187" spans="2:3" x14ac:dyDescent="0.25">
      <c r="B187" t="s">
        <v>1</v>
      </c>
      <c r="C187">
        <v>42.3</v>
      </c>
    </row>
    <row r="188" spans="2:3" x14ac:dyDescent="0.25">
      <c r="B188" t="s">
        <v>0</v>
      </c>
      <c r="C188">
        <v>394.35</v>
      </c>
    </row>
    <row r="189" spans="2:3" x14ac:dyDescent="0.25">
      <c r="B189" t="s">
        <v>29</v>
      </c>
      <c r="C189">
        <v>24.04</v>
      </c>
    </row>
    <row r="190" spans="2:3" x14ac:dyDescent="0.25">
      <c r="B190" t="s">
        <v>2</v>
      </c>
      <c r="C190">
        <v>43.02</v>
      </c>
    </row>
    <row r="191" spans="2:3" x14ac:dyDescent="0.25">
      <c r="B191" t="s">
        <v>1</v>
      </c>
      <c r="C191">
        <v>86.28</v>
      </c>
    </row>
    <row r="192" spans="2:3" x14ac:dyDescent="0.25">
      <c r="B192" t="s">
        <v>3</v>
      </c>
      <c r="C192">
        <v>2.5499999999999998</v>
      </c>
    </row>
    <row r="193" spans="2:3" x14ac:dyDescent="0.25">
      <c r="B193" t="s">
        <v>1</v>
      </c>
      <c r="C193">
        <v>331.37</v>
      </c>
    </row>
    <row r="194" spans="2:3" x14ac:dyDescent="0.25">
      <c r="B194" t="s">
        <v>0</v>
      </c>
      <c r="C194">
        <v>353.76</v>
      </c>
    </row>
    <row r="195" spans="2:3" x14ac:dyDescent="0.25">
      <c r="B195" t="s">
        <v>0</v>
      </c>
      <c r="C195">
        <v>31.93</v>
      </c>
    </row>
    <row r="196" spans="2:3" x14ac:dyDescent="0.25">
      <c r="B196" t="s">
        <v>0</v>
      </c>
      <c r="C196">
        <v>124.06</v>
      </c>
    </row>
    <row r="197" spans="2:3" x14ac:dyDescent="0.25">
      <c r="B197" t="s">
        <v>2</v>
      </c>
      <c r="C197">
        <v>75.69</v>
      </c>
    </row>
    <row r="198" spans="2:3" x14ac:dyDescent="0.25">
      <c r="B198" t="s">
        <v>0</v>
      </c>
      <c r="C198">
        <v>59.2</v>
      </c>
    </row>
    <row r="199" spans="2:3" x14ac:dyDescent="0.25">
      <c r="B199" t="s">
        <v>29</v>
      </c>
      <c r="C199">
        <v>46.88</v>
      </c>
    </row>
    <row r="200" spans="2:3" x14ac:dyDescent="0.25">
      <c r="B200" t="s">
        <v>0</v>
      </c>
      <c r="C200">
        <v>98.19</v>
      </c>
    </row>
    <row r="201" spans="2:3" x14ac:dyDescent="0.25">
      <c r="B201" t="s">
        <v>1</v>
      </c>
      <c r="C201">
        <v>17.309999999999999</v>
      </c>
    </row>
    <row r="202" spans="2:3" x14ac:dyDescent="0.25">
      <c r="B202" t="s">
        <v>1</v>
      </c>
      <c r="C202">
        <v>73.08</v>
      </c>
    </row>
    <row r="203" spans="2:3" x14ac:dyDescent="0.25">
      <c r="B203" t="s">
        <v>3</v>
      </c>
      <c r="C203">
        <v>126.38</v>
      </c>
    </row>
    <row r="204" spans="2:3" x14ac:dyDescent="0.25">
      <c r="B204" t="s">
        <v>0</v>
      </c>
      <c r="C204">
        <v>26.75</v>
      </c>
    </row>
    <row r="205" spans="2:3" x14ac:dyDescent="0.25">
      <c r="B205" t="s">
        <v>1</v>
      </c>
      <c r="C205">
        <v>37.78</v>
      </c>
    </row>
    <row r="206" spans="2:3" x14ac:dyDescent="0.25">
      <c r="B206" t="s">
        <v>1</v>
      </c>
      <c r="C206">
        <v>23.64</v>
      </c>
    </row>
    <row r="207" spans="2:3" x14ac:dyDescent="0.25">
      <c r="B207" t="s">
        <v>0</v>
      </c>
      <c r="C207">
        <v>48.6</v>
      </c>
    </row>
    <row r="208" spans="2:3" x14ac:dyDescent="0.25">
      <c r="B208" t="s">
        <v>0</v>
      </c>
      <c r="C208">
        <v>19.41</v>
      </c>
    </row>
    <row r="209" spans="2:3" x14ac:dyDescent="0.25">
      <c r="B209" t="s">
        <v>0</v>
      </c>
      <c r="C209">
        <v>17.899999999999999</v>
      </c>
    </row>
    <row r="210" spans="2:3" x14ac:dyDescent="0.25">
      <c r="B210" t="s">
        <v>1</v>
      </c>
      <c r="C210">
        <v>100</v>
      </c>
    </row>
    <row r="211" spans="2:3" x14ac:dyDescent="0.25">
      <c r="B211" t="s">
        <v>3</v>
      </c>
      <c r="C211">
        <v>97.91</v>
      </c>
    </row>
    <row r="212" spans="2:3" x14ac:dyDescent="0.25">
      <c r="B212" t="s">
        <v>3</v>
      </c>
      <c r="C212">
        <v>51.83</v>
      </c>
    </row>
    <row r="213" spans="2:3" x14ac:dyDescent="0.25">
      <c r="B213" t="s">
        <v>0</v>
      </c>
      <c r="C213">
        <v>22.7</v>
      </c>
    </row>
    <row r="214" spans="2:3" x14ac:dyDescent="0.25">
      <c r="B214" t="s">
        <v>3</v>
      </c>
      <c r="C214">
        <v>3.57</v>
      </c>
    </row>
    <row r="215" spans="2:3" x14ac:dyDescent="0.25">
      <c r="B215" t="s">
        <v>3</v>
      </c>
      <c r="C215">
        <v>36.49</v>
      </c>
    </row>
    <row r="216" spans="2:3" x14ac:dyDescent="0.25">
      <c r="B216" t="s">
        <v>3</v>
      </c>
      <c r="C216">
        <v>93.52</v>
      </c>
    </row>
    <row r="217" spans="2:3" x14ac:dyDescent="0.25">
      <c r="B217" t="s">
        <v>1</v>
      </c>
      <c r="C217">
        <v>41.35</v>
      </c>
    </row>
    <row r="218" spans="2:3" x14ac:dyDescent="0.25">
      <c r="B218" t="s">
        <v>3</v>
      </c>
      <c r="C218">
        <v>273.39999999999998</v>
      </c>
    </row>
    <row r="219" spans="2:3" x14ac:dyDescent="0.25">
      <c r="B219" t="s">
        <v>1</v>
      </c>
      <c r="C219">
        <v>100</v>
      </c>
    </row>
    <row r="220" spans="2:3" x14ac:dyDescent="0.25">
      <c r="B220" t="s">
        <v>3</v>
      </c>
      <c r="C220">
        <v>76.63</v>
      </c>
    </row>
    <row r="221" spans="2:3" x14ac:dyDescent="0.25">
      <c r="B221" t="s">
        <v>0</v>
      </c>
      <c r="C221">
        <v>13.2</v>
      </c>
    </row>
    <row r="222" spans="2:3" x14ac:dyDescent="0.25">
      <c r="B222" t="s">
        <v>29</v>
      </c>
      <c r="C222">
        <v>16.07</v>
      </c>
    </row>
  </sheetData>
  <pageMargins left="0.7" right="0.7" top="0.75" bottom="0.75" header="0.3" footer="0.3"/>
  <pageSetup orientation="portrait" r:id="rId1"/>
  <legacy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Start</vt:lpstr>
      <vt:lpstr>1819C</vt:lpstr>
      <vt:lpstr>1819</vt:lpstr>
      <vt:lpstr>1819 an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Girvin, Michael</dc:creator>
  <cp:lastModifiedBy>Girvin, Michael</cp:lastModifiedBy>
  <dcterms:created xsi:type="dcterms:W3CDTF">2015-06-05T18:17:20Z</dcterms:created>
  <dcterms:modified xsi:type="dcterms:W3CDTF">2023-02-23T20:00:37Z</dcterms:modified>
</cp:coreProperties>
</file>