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16"/>
  <workbookPr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1810-1819\"/>
    </mc:Choice>
  </mc:AlternateContent>
  <xr:revisionPtr revIDLastSave="0" documentId="13_ncr:1_{012D3C42-DBB1-499B-B26A-D669DCFD23FD}" xr6:coauthVersionLast="47" xr6:coauthVersionMax="47" xr10:uidLastSave="{00000000-0000-0000-0000-000000000000}"/>
  <bookViews>
    <workbookView xWindow="-120" yWindow="-120" windowWidth="29040" windowHeight="15840" tabRatio="628" firstSheet="2" activeTab="2" xr2:uid="{00000000-000D-0000-FFFF-FFFF00000000}"/>
  </bookViews>
  <sheets>
    <sheet name="1818C" sheetId="6" r:id="rId1"/>
    <sheet name="Start" sheetId="1" r:id="rId2"/>
    <sheet name="1818" sheetId="2" r:id="rId3"/>
    <sheet name="1818 an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226" i="6" l="1"/>
  <c r="K20" i="4" l="1"/>
  <c r="J20" i="4"/>
  <c r="I20" i="4"/>
  <c r="H20" i="4"/>
  <c r="G20" i="4"/>
  <c r="F20" i="4"/>
  <c r="E20" i="4"/>
  <c r="D20" i="4"/>
  <c r="C20" i="4"/>
  <c r="K19" i="4"/>
  <c r="C26" i="4" s="1"/>
  <c r="J19" i="4"/>
  <c r="I19" i="4"/>
  <c r="H19" i="4"/>
  <c r="G19" i="4"/>
  <c r="F19" i="4"/>
  <c r="E19" i="4"/>
  <c r="D19" i="4"/>
  <c r="C19" i="4"/>
  <c r="K18" i="4"/>
  <c r="J18" i="4"/>
  <c r="I18" i="4"/>
  <c r="H18" i="4"/>
  <c r="G18" i="4"/>
  <c r="F18" i="4"/>
  <c r="E18" i="4"/>
  <c r="D18" i="4"/>
  <c r="C27" i="4" s="1"/>
  <c r="C18" i="4"/>
  <c r="C24" i="4" s="1"/>
  <c r="K17" i="4"/>
  <c r="J17" i="4"/>
  <c r="I17" i="4"/>
  <c r="H17" i="4"/>
  <c r="G17" i="4"/>
  <c r="F17" i="4"/>
  <c r="E17" i="4"/>
  <c r="D17" i="4"/>
  <c r="C17" i="4"/>
  <c r="K16" i="4"/>
  <c r="C23" i="4" s="1"/>
  <c r="J16" i="4"/>
  <c r="I16" i="4"/>
  <c r="H16" i="4"/>
  <c r="G16" i="4"/>
  <c r="F16" i="4"/>
  <c r="E16" i="4"/>
  <c r="D16" i="4"/>
  <c r="C16" i="4"/>
  <c r="K15" i="4"/>
  <c r="J15" i="4"/>
  <c r="I15" i="4"/>
  <c r="H15" i="4"/>
  <c r="G15" i="4"/>
  <c r="F15" i="4"/>
  <c r="E15" i="4"/>
  <c r="D15" i="4"/>
  <c r="C15" i="4"/>
  <c r="W3" i="1" a="1"/>
  <c r="W3" i="1" s="1"/>
  <c r="X4" i="1"/>
  <c r="X5" i="1"/>
  <c r="X6" i="1"/>
  <c r="X7" i="1"/>
  <c r="X3" i="1"/>
  <c r="W7" i="1" a="1"/>
  <c r="W7" i="1" s="1"/>
  <c r="W6" i="1" a="1"/>
  <c r="W6" i="1" s="1"/>
  <c r="W5" i="1" a="1"/>
  <c r="W5" i="1" s="1"/>
  <c r="W4" i="1" a="1"/>
  <c r="W4" i="1" s="1"/>
  <c r="C25" i="4" l="1"/>
  <c r="E12" i="1" a="1"/>
  <c r="F3" i="1"/>
  <c r="F4" i="1"/>
  <c r="G4" i="1" s="1"/>
  <c r="F6" i="1" s="1"/>
  <c r="F8" i="1" s="1" a="1"/>
  <c r="F8" i="1" s="1"/>
  <c r="F9" i="1" s="1" a="1"/>
  <c r="F9" i="1" s="1"/>
  <c r="E12" i="1" l="1"/>
  <c r="F24" i="1"/>
  <c r="F12" i="1" a="1"/>
  <c r="F12" i="1" s="1"/>
  <c r="F17" i="1" s="1" a="1"/>
  <c r="F17" i="1" s="1"/>
  <c r="N12" i="1" s="1" a="1"/>
  <c r="N12" i="1" s="1"/>
  <c r="F11" i="1" a="1"/>
  <c r="F11" i="1" s="1"/>
  <c r="F21" i="1" l="1"/>
  <c r="F23" i="1" a="1"/>
  <c r="F23" i="1" s="1"/>
  <c r="F20" i="1"/>
  <c r="F22" i="1" a="1"/>
  <c r="F2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<sst xmlns="http://schemas.openxmlformats.org/spreadsheetml/2006/main" count="342" uniqueCount="58">
  <si>
    <t>PaymentMethod</t>
  </si>
  <si>
    <t>Amount Spent</t>
  </si>
  <si>
    <t>Visa</t>
  </si>
  <si>
    <t>PayPal</t>
  </si>
  <si>
    <t>Mastercard</t>
  </si>
  <si>
    <t>Apple</t>
  </si>
  <si>
    <t>Cash</t>
  </si>
  <si>
    <t>PayMethod</t>
  </si>
  <si>
    <t>Amount</t>
  </si>
  <si>
    <t>Min</t>
  </si>
  <si>
    <t>Max</t>
  </si>
  <si>
    <t>Increment</t>
  </si>
  <si>
    <t># Bins:</t>
  </si>
  <si>
    <t>Lower</t>
  </si>
  <si>
    <t>Upper</t>
  </si>
  <si>
    <t>PM/
Amount</t>
  </si>
  <si>
    <t>Total</t>
  </si>
  <si>
    <t>$0 to
49.99</t>
  </si>
  <si>
    <t>$50 to
99.99</t>
  </si>
  <si>
    <t>$100 to
149.99</t>
  </si>
  <si>
    <t>$150 to
199.99</t>
  </si>
  <si>
    <t>$200 to
249.99</t>
  </si>
  <si>
    <t>$250 to
299.99</t>
  </si>
  <si>
    <t>$300 to
349.99</t>
  </si>
  <si>
    <t>$350 to
399.99</t>
  </si>
  <si>
    <t>P(Cash)</t>
  </si>
  <si>
    <t>P(Visa OR MC)</t>
  </si>
  <si>
    <t>P(PayPal AND &lt;$50)</t>
  </si>
  <si>
    <t>P($50-99.99 |PayPal)</t>
  </si>
  <si>
    <t>P(Visa OR &gt;=$350)</t>
  </si>
  <si>
    <t>Prob. Type</t>
  </si>
  <si>
    <t>Single Condition</t>
  </si>
  <si>
    <t>AND Logical Test</t>
  </si>
  <si>
    <t>Conditional, | = "Given That"</t>
  </si>
  <si>
    <t>OR Logical Test (Mutually Exclusive)</t>
  </si>
  <si>
    <t>OR Logical Test (Overlap)</t>
  </si>
  <si>
    <t>Cross Tabulated Frequency Distribution (Count)</t>
  </si>
  <si>
    <t>Joint Probability Table (AND Logical Tests)</t>
  </si>
  <si>
    <t>Probability</t>
  </si>
  <si>
    <t>P(x)</t>
  </si>
  <si>
    <t>Videos &amp; Full Free Classes @ excelisfun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</si>
  <si>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</si>
  <si>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</si>
  <si>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</si>
  <si>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</si>
  <si>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Calibri"/>
        <family val="2"/>
        <scheme val="minor"/>
      </rPr>
      <t>Excel</t>
    </r>
    <r>
      <rPr>
        <b/>
        <sz val="41"/>
        <color theme="1"/>
        <rFont val="Calibri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</si>
  <si>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</si>
  <si>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</si>
  <si>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</si>
  <si>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</si>
  <si>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</si>
  <si>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</si>
  <si>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</si>
  <si>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</si>
  <si>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</si>
  <si>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</si>
  <si>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</si>
  <si>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Joint Probability
Tables Made Easy!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</si>
</sst>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0"/>
      <color theme="0"/>
      <name val="Calibri"/>
      <family val="2"/>
      <scheme val="minor"/>
    </font>
    <font>
      <sz val="125"/>
      <color theme="0"/>
      <name val="Calibri"/>
      <family val="2"/>
      <scheme val="minor"/>
    </font>
    <font>
      <b/>
      <sz val="150"/>
      <color theme="0"/>
      <name val="Calibri"/>
      <family val="2"/>
      <scheme val="minor"/>
    </font>
    <font>
      <b/>
      <sz val="143"/>
      <color theme="0"/>
      <name val="Calibri"/>
      <family val="2"/>
      <scheme val="minor"/>
    </font>
    <font>
      <sz val="69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4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0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43"/>
      <color theme="1"/>
      <name val="Calibri"/>
      <family val="2"/>
      <scheme val="minor"/>
    </font>
    <font>
      <b/>
      <sz val="165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4" borderId="3" xfId="0" applyFill="1" applyBorder="1"/>
    <xf numFmtId="0" fontId="3" fillId="6" borderId="3" xfId="0" applyFont="1" applyFill="1" applyBorder="1"/>
    <xf numFmtId="0" fontId="3" fillId="5" borderId="3" xfId="0" applyFont="1" applyFill="1" applyBorder="1" applyAlignment="1">
      <alignment wrapText="1"/>
    </xf>
    <xf numFmtId="0" fontId="0" fillId="7" borderId="3" xfId="0" applyFill="1" applyBorder="1"/>
    <xf numFmtId="0" fontId="0" fillId="7" borderId="3" xfId="0" applyFill="1" applyBorder="1" applyAlignment="1">
      <alignment wrapText="1"/>
    </xf>
    <xf numFmtId="0" fontId="2" fillId="7" borderId="3" xfId="0" applyFont="1" applyFill="1" applyBorder="1"/>
    <xf numFmtId="0" fontId="2" fillId="8" borderId="3" xfId="0" applyFont="1" applyFill="1" applyBorder="1"/>
    <xf numFmtId="0" fontId="2" fillId="7" borderId="3" xfId="0" applyFont="1" applyFill="1" applyBorder="1" applyAlignment="1">
      <alignment wrapText="1"/>
    </xf>
    <xf numFmtId="0" fontId="0" fillId="7" borderId="5" xfId="0" applyFill="1" applyBorder="1"/>
    <xf numFmtId="0" fontId="0" fillId="0" borderId="8" xfId="0" applyBorder="1"/>
    <xf numFmtId="0" fontId="3" fillId="5" borderId="3" xfId="0" applyFont="1" applyFill="1" applyBorder="1"/>
    <xf numFmtId="10" fontId="0" fillId="0" borderId="3" xfId="0" applyNumberFormat="1" applyBorder="1"/>
    <xf numFmtId="10" fontId="0" fillId="0" borderId="7" xfId="0" applyNumberFormat="1" applyBorder="1"/>
    <xf numFmtId="10" fontId="2" fillId="0" borderId="6" xfId="0" applyNumberFormat="1" applyFont="1" applyBorder="1"/>
    <xf numFmtId="10" fontId="0" fillId="0" borderId="5" xfId="0" applyNumberFormat="1" applyBorder="1"/>
    <xf numFmtId="10" fontId="0" fillId="0" borderId="8" xfId="0" applyNumberFormat="1" applyBorder="1"/>
    <xf numFmtId="10" fontId="2" fillId="0" borderId="10" xfId="0" applyNumberFormat="1" applyFont="1" applyBorder="1"/>
    <xf numFmtId="10" fontId="2" fillId="0" borderId="4" xfId="0" applyNumberFormat="1" applyFont="1" applyBorder="1"/>
    <xf numFmtId="10" fontId="2" fillId="0" borderId="9" xfId="0" applyNumberFormat="1" applyFont="1" applyBorder="1"/>
    <xf numFmtId="10" fontId="2" fillId="0" borderId="11" xfId="0" applyNumberFormat="1" applyFont="1" applyBorder="1"/>
    <xf numFmtId="10" fontId="0" fillId="4" borderId="3" xfId="0" applyNumberFormat="1" applyFill="1" applyBorder="1"/>
    <xf numFmtId="10" fontId="0" fillId="0" borderId="0" xfId="0" applyNumberFormat="1"/>
    <xf numFmtId="0" fontId="0" fillId="4" borderId="0" xfId="0" applyFill="1"/>
    <xf numFmtId="0" fontId="4" fillId="9" borderId="3" xfId="0" applyFont="1" applyFill="1" applyBorder="1"/>
    <xf numFmtId="0" fontId="2" fillId="7" borderId="4" xfId="0" applyFont="1" applyFill="1" applyBorder="1"/>
    <xf numFmtId="0" fontId="0" fillId="0" borderId="7" xfId="0" applyBorder="1"/>
    <xf numFmtId="0" fontId="2" fillId="0" borderId="6" xfId="0" applyFont="1" applyBorder="1"/>
    <xf numFmtId="0" fontId="0" fillId="0" borderId="5" xfId="0" applyBorder="1"/>
    <xf numFmtId="0" fontId="2" fillId="0" borderId="10" xfId="0" applyFont="1" applyBorder="1"/>
    <xf numFmtId="0" fontId="2" fillId="0" borderId="4" xfId="0" applyFont="1" applyBorder="1"/>
    <xf numFmtId="0" fontId="2" fillId="0" borderId="9" xfId="0" applyFont="1" applyBorder="1"/>
    <xf numFmtId="0" fontId="2" fillId="0" borderId="11" xfId="0" applyFont="1" applyBorder="1"/>
    <xf numFmtId="0" fontId="1" fillId="2" borderId="12" xfId="0" applyFont="1" applyFill="1" applyBorder="1"/>
    <xf numFmtId="0" fontId="1" fillId="2" borderId="13" xfId="0" applyFont="1" applyFill="1" applyBorder="1"/>
    <xf numFmtId="0" fontId="0" fillId="3" borderId="12" xfId="0" applyFill="1" applyBorder="1"/>
    <xf numFmtId="0" fontId="0" fillId="3" borderId="13" xfId="0" applyFill="1" applyBorder="1"/>
    <xf numFmtId="0" fontId="0" fillId="0" borderId="12" xfId="0" applyBorder="1"/>
    <xf numFmtId="0" fontId="0" fillId="0" borderId="13" xfId="0" applyBorder="1"/>
    <xf numFmtId="0" fontId="0" fillId="10" borderId="0" xfId="0" applyFill="1"/>
    <xf numFmtId="0" fontId="5" fillId="10" borderId="0" xfId="0" applyFont="1" applyFill="1" applyAlignment="1">
      <alignment horizontal="centerContinuous"/>
    </xf>
    <xf numFmtId="0" fontId="6" fillId="10" borderId="14" xfId="0" applyFont="1" applyFill="1" applyBorder="1" applyAlignment="1">
      <alignment vertical="top"/>
    </xf>
    <xf numFmtId="0" fontId="6" fillId="10" borderId="15" xfId="0" applyFont="1" applyFill="1" applyBorder="1" applyAlignment="1">
      <alignment vertical="top"/>
    </xf>
    <xf numFmtId="0" fontId="3" fillId="10" borderId="17" xfId="0" applyFont="1" applyFill="1" applyBorder="1"/>
    <xf numFmtId="0" fontId="8" fillId="10" borderId="0" xfId="0" applyFont="1" applyFill="1" applyAlignment="1">
      <alignment horizontal="centerContinuous"/>
    </xf>
    <xf numFmtId="0" fontId="3" fillId="10" borderId="0" xfId="0" applyFont="1" applyFill="1" applyAlignment="1">
      <alignment horizontal="centerContinuous"/>
    </xf>
    <xf numFmtId="0" fontId="9" fillId="10" borderId="0" xfId="0" applyFont="1" applyFill="1" applyAlignment="1">
      <alignment horizontal="centerContinuous"/>
    </xf>
    <xf numFmtId="0" fontId="10" fillId="10" borderId="0" xfId="0" applyFont="1" applyFill="1" applyAlignment="1">
      <alignment horizontal="centerContinuous"/>
    </xf>
    <xf numFmtId="0" fontId="3" fillId="11" borderId="0" xfId="0" applyFont="1" applyFill="1"/>
    <xf numFmtId="0" fontId="0" fillId="12" borderId="0" xfId="0" applyFill="1"/>
    <xf numFmtId="0" fontId="0" fillId="10" borderId="17" xfId="0" applyFill="1" applyBorder="1"/>
    <xf numFmtId="0" fontId="11" fillId="10" borderId="0" xfId="0" applyFont="1" applyFill="1" applyAlignment="1">
      <alignment horizontal="centerContinuous"/>
    </xf>
    <xf numFmtId="0" fontId="0" fillId="10" borderId="0" xfId="0" applyFill="1" applyAlignment="1">
      <alignment horizontal="centerContinuous"/>
    </xf>
    <xf numFmtId="0" fontId="12" fillId="10" borderId="0" xfId="0" applyFont="1" applyFill="1" applyAlignment="1">
      <alignment horizontal="centerContinuous"/>
    </xf>
    <xf numFmtId="0" fontId="13" fillId="10" borderId="0" xfId="0" quotePrefix="1" applyFont="1" applyFill="1" applyAlignment="1">
      <alignment horizontal="centerContinuous"/>
    </xf>
    <xf numFmtId="0" fontId="13" fillId="10" borderId="0" xfId="0" applyFont="1" applyFill="1" applyAlignment="1">
      <alignment horizontal="centerContinuous"/>
    </xf>
    <xf numFmtId="0" fontId="12" fillId="10" borderId="0" xfId="0" applyFont="1" applyFill="1" applyAlignment="1">
      <alignment horizontal="left" indent="2"/>
    </xf>
    <xf numFmtId="0" fontId="12" fillId="10" borderId="0" xfId="0" applyFont="1" applyFill="1"/>
    <xf numFmtId="0" fontId="0" fillId="10" borderId="19" xfId="0" applyFill="1" applyBorder="1"/>
    <xf numFmtId="0" fontId="0" fillId="10" borderId="20" xfId="0" applyFill="1" applyBorder="1"/>
    <xf numFmtId="0" fontId="12" fillId="10" borderId="20" xfId="0" applyFont="1" applyFill="1" applyBorder="1" applyAlignment="1">
      <alignment horizontal="left" indent="2"/>
    </xf>
    <xf numFmtId="0" fontId="12" fillId="10" borderId="20" xfId="0" applyFont="1" applyFill="1" applyBorder="1"/>
    <xf numFmtId="0" fontId="12" fillId="0" borderId="0" xfId="0" applyFont="1" applyAlignment="1">
      <alignment horizontal="left" indent="2"/>
    </xf>
    <xf numFmtId="0" fontId="12" fillId="0" borderId="0" xfId="0" applyFont="1"/>
    <xf numFmtId="0" fontId="14" fillId="0" borderId="0" xfId="0" applyFont="1" applyAlignment="1">
      <alignment horizontal="right" indent="2"/>
    </xf>
    <xf numFmtId="0" fontId="11" fillId="0" borderId="0" xfId="0" applyFont="1" applyAlignment="1">
      <alignment horizontal="right" indent="2"/>
    </xf>
    <xf numFmtId="0" fontId="11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9" fillId="5" borderId="0" xfId="0" applyFont="1" applyFill="1" applyAlignment="1">
      <alignment horizontal="center" vertical="center"/>
    </xf>
    <xf numFmtId="0" fontId="17" fillId="13" borderId="0" xfId="0" applyFont="1" applyFill="1" applyAlignment="1">
      <alignment horizontal="centerContinuous"/>
    </xf>
    <xf numFmtId="0" fontId="10" fillId="13" borderId="0" xfId="0" applyFont="1" applyFill="1" applyAlignment="1">
      <alignment horizontal="centerContinuous"/>
    </xf>
    <xf numFmtId="0" fontId="12" fillId="0" borderId="22" xfId="0" applyFont="1" applyBorder="1" applyAlignment="1">
      <alignment horizontal="left" indent="2"/>
    </xf>
    <xf numFmtId="0" fontId="12" fillId="0" borderId="22" xfId="0" applyFont="1" applyBorder="1"/>
    <xf numFmtId="0" fontId="14" fillId="0" borderId="22" xfId="0" applyFont="1" applyBorder="1" applyAlignment="1">
      <alignment horizontal="right" indent="2"/>
    </xf>
    <xf numFmtId="0" fontId="11" fillId="0" borderId="22" xfId="0" applyFont="1" applyBorder="1" applyAlignment="1">
      <alignment horizontal="right" indent="2"/>
    </xf>
    <xf numFmtId="0" fontId="11" fillId="0" borderId="22" xfId="0" applyFont="1" applyBorder="1"/>
    <xf numFmtId="0" fontId="14" fillId="0" borderId="22" xfId="0" applyFont="1" applyBorder="1"/>
    <xf numFmtId="0" fontId="12" fillId="0" borderId="23" xfId="0" applyFont="1" applyBorder="1" applyAlignment="1">
      <alignment horizontal="left" indent="2"/>
    </xf>
    <xf numFmtId="0" fontId="12" fillId="0" borderId="23" xfId="0" applyFont="1" applyBorder="1"/>
    <xf numFmtId="0" fontId="14" fillId="0" borderId="23" xfId="0" applyFont="1" applyBorder="1" applyAlignment="1">
      <alignment horizontal="right" indent="2"/>
    </xf>
    <xf numFmtId="0" fontId="11" fillId="0" borderId="23" xfId="0" applyFont="1" applyBorder="1" applyAlignment="1">
      <alignment horizontal="right" indent="2"/>
    </xf>
    <xf numFmtId="0" fontId="11" fillId="0" borderId="23" xfId="0" applyFont="1" applyBorder="1"/>
    <xf numFmtId="0" fontId="14" fillId="0" borderId="23" xfId="0" applyFont="1" applyBorder="1"/>
    <xf numFmtId="0" fontId="15" fillId="0" borderId="23" xfId="0" applyFont="1" applyBorder="1"/>
    <xf numFmtId="0" fontId="0" fillId="0" borderId="0" xfId="0" applyAlignment="1">
      <alignment vertical="center"/>
    </xf>
    <xf numFmtId="0" fontId="12" fillId="0" borderId="24" xfId="0" applyFont="1" applyBorder="1"/>
    <xf numFmtId="0" fontId="12" fillId="0" borderId="25" xfId="0" applyFont="1" applyBorder="1"/>
    <xf numFmtId="0" fontId="12" fillId="0" borderId="26" xfId="0" applyFont="1" applyBorder="1"/>
    <xf numFmtId="0" fontId="6" fillId="7" borderId="15" xfId="0" applyFont="1" applyFill="1" applyBorder="1" applyAlignment="1">
      <alignment vertical="top"/>
    </xf>
    <xf numFmtId="0" fontId="10" fillId="7" borderId="0" xfId="0" applyFont="1" applyFill="1" applyAlignment="1">
      <alignment horizontal="centerContinuous"/>
    </xf>
    <xf numFmtId="0" fontId="7" fillId="7" borderId="0" xfId="0" applyFont="1" applyFill="1" applyAlignment="1">
      <alignment vertical="center" wrapText="1"/>
    </xf>
    <xf numFmtId="0" fontId="7" fillId="7" borderId="18" xfId="0" applyFont="1" applyFill="1" applyBorder="1" applyAlignment="1">
      <alignment vertical="center" wrapText="1"/>
    </xf>
    <xf numFmtId="0" fontId="12" fillId="7" borderId="0" xfId="0" applyFont="1" applyFill="1"/>
    <xf numFmtId="0" fontId="14" fillId="7" borderId="0" xfId="0" applyFont="1" applyFill="1" applyAlignment="1">
      <alignment horizontal="right" indent="2"/>
    </xf>
    <xf numFmtId="0" fontId="11" fillId="7" borderId="0" xfId="0" applyFont="1" applyFill="1" applyAlignment="1">
      <alignment horizontal="right" indent="2"/>
    </xf>
    <xf numFmtId="0" fontId="0" fillId="7" borderId="0" xfId="0" applyFill="1"/>
    <xf numFmtId="0" fontId="12" fillId="7" borderId="20" xfId="0" applyFont="1" applyFill="1" applyBorder="1"/>
    <xf numFmtId="0" fontId="14" fillId="7" borderId="20" xfId="0" applyFont="1" applyFill="1" applyBorder="1" applyAlignment="1">
      <alignment horizontal="right" indent="2"/>
    </xf>
    <xf numFmtId="0" fontId="11" fillId="7" borderId="20" xfId="0" applyFont="1" applyFill="1" applyBorder="1" applyAlignment="1">
      <alignment horizontal="right" indent="2"/>
    </xf>
    <xf numFmtId="0" fontId="0" fillId="7" borderId="20" xfId="0" applyFill="1" applyBorder="1"/>
    <xf numFmtId="0" fontId="7" fillId="7" borderId="20" xfId="0" applyFont="1" applyFill="1" applyBorder="1" applyAlignment="1">
      <alignment vertical="center" wrapText="1"/>
    </xf>
    <xf numFmtId="0" fontId="7" fillId="7" borderId="21" xfId="0" applyFont="1" applyFill="1" applyBorder="1" applyAlignment="1">
      <alignment vertical="center" wrapText="1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emf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C9763-3955-46DA-8EE2-5C45D5362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68236"/>
        </a:xfrm>
        <a:prstGeom prst="rect">
          <a:avLst/>
        </a:prstGeom>
      </xdr:spPr>
    </xdr:pic>
    <xdr:clientData/>
  </xdr:twoCellAnchor>
  <xdr:twoCellAnchor editAs="oneCell">
    <xdr:from>
      <xdr:col>5</xdr:col>
      <xdr:colOff>529373</xdr:colOff>
      <xdr:row>39</xdr:row>
      <xdr:rowOff>1543707</xdr:rowOff>
    </xdr:from>
    <xdr:to>
      <xdr:col>15</xdr:col>
      <xdr:colOff>8612</xdr:colOff>
      <xdr:row>48</xdr:row>
      <xdr:rowOff>660066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68AC5-B747-4745-BC17-4638EF93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7373" y="22117707"/>
          <a:ext cx="5575239" cy="5117109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DE6E45-8232-4C05-918D-613921DB6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2075" y="13210607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4ED36B-BD7B-430B-9D08-7667D23F3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89363550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BF08686-D799-4C5B-8C68-7E07C28B2DE2}"/>
            </a:ext>
          </a:extLst>
        </xdr:cNvPr>
        <xdr:cNvGrpSpPr/>
      </xdr:nvGrpSpPr>
      <xdr:grpSpPr>
        <a:xfrm>
          <a:off x="39985950" y="91659074"/>
          <a:ext cx="3562350" cy="4243389"/>
          <a:chOff x="29122687" y="11191875"/>
          <a:chExt cx="5072063" cy="5072063"/>
        </a:xfrm>
      </xdr:grpSpPr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FF909552-0DAA-6C06-A113-CF5D62F3FD0B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D4AD97DC-3645-7F1F-71E4-FE37193ED9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73</xdr:col>
      <xdr:colOff>173698</xdr:colOff>
      <xdr:row>43</xdr:row>
      <xdr:rowOff>311372</xdr:rowOff>
    </xdr:from>
    <xdr:to>
      <xdr:col>82</xdr:col>
      <xdr:colOff>596621</xdr:colOff>
      <xdr:row>53</xdr:row>
      <xdr:rowOff>419103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F6DBFAB3-5D0A-4197-864F-93521029206D}"/>
            </a:ext>
          </a:extLst>
        </xdr:cNvPr>
        <xdr:cNvGrpSpPr/>
      </xdr:nvGrpSpPr>
      <xdr:grpSpPr>
        <a:xfrm>
          <a:off x="49817998" y="24733472"/>
          <a:ext cx="5909323" cy="5632231"/>
          <a:chOff x="29122687" y="11191875"/>
          <a:chExt cx="5072063" cy="5072063"/>
        </a:xfrm>
      </xdr:grpSpPr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41595F8B-35DD-DE06-9F35-DFC3F564ECF2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BAF35FE-8254-094A-E7B9-A3A7253295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3C8BB9B-8AE9-494F-B1F0-33912FDE9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8891825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110</xdr:row>
      <xdr:rowOff>20178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5C9E88F-E4AA-4923-9B2A-EEB55B76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8608998"/>
          <a:ext cx="35936634" cy="19914980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04CA02-54B1-41B7-8561-D218C8CA8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2641847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5BBB9BC-31F4-4B9F-BFEC-51EC07F4A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2326143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0F4BA21-9C5D-41CD-9DD1-6F390EFB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4595455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79C67E9-6053-4165-B007-2FDE512E9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33094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E6FEE30-5199-40EE-8A40-8381CBA01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3547316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71903C2-7E84-4F3D-BA50-541043989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3547316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A1EB4B-F7A3-4E1A-B00E-AA5CFE5F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6318105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D80C0F8-448A-4E38-8930-978C2AF9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3547316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39</xdr:col>
      <xdr:colOff>876300</xdr:colOff>
      <xdr:row>38</xdr:row>
      <xdr:rowOff>977517</xdr:rowOff>
    </xdr:from>
    <xdr:to>
      <xdr:col>51</xdr:col>
      <xdr:colOff>228600</xdr:colOff>
      <xdr:row>49</xdr:row>
      <xdr:rowOff>571499</xdr:rowOff>
    </xdr:to>
    <xdr:pic>
      <xdr:nvPicPr>
        <xdr:cNvPr id="22" name="Picture 21" descr="Icon&#10;&#10;Description automatically generated">
          <a:extLst>
            <a:ext uri="{FF2B5EF4-FFF2-40B4-BE49-F238E27FC236}">
              <a16:creationId xmlns:a16="http://schemas.microsoft.com/office/drawing/2014/main" id="{2181A512-E81C-4D83-82E4-97DB6C9DE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17825" y="20179917"/>
          <a:ext cx="8096250" cy="7642607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3" name="Picture 22" descr="Icon&#10;&#10;Description automatically generated">
          <a:extLst>
            <a:ext uri="{FF2B5EF4-FFF2-40B4-BE49-F238E27FC236}">
              <a16:creationId xmlns:a16="http://schemas.microsoft.com/office/drawing/2014/main" id="{03C49C5F-44BB-4695-8AEE-A24FB883B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462841"/>
          <a:ext cx="11544300" cy="9595991"/>
        </a:xfrm>
        <a:prstGeom prst="rect">
          <a:avLst/>
        </a:prstGeom>
      </xdr:spPr>
    </xdr:pic>
    <xdr:clientData/>
  </xdr:twoCellAnchor>
  <xdr:twoCellAnchor>
    <xdr:from>
      <xdr:col>37</xdr:col>
      <xdr:colOff>1485900</xdr:colOff>
      <xdr:row>34</xdr:row>
      <xdr:rowOff>533400</xdr:rowOff>
    </xdr:from>
    <xdr:to>
      <xdr:col>65</xdr:col>
      <xdr:colOff>304800</xdr:colOff>
      <xdr:row>52</xdr:row>
      <xdr:rowOff>0</xdr:rowOff>
    </xdr:to>
    <xdr:sp macro="" textlink="">
      <xdr:nvSpPr>
        <xdr:cNvPr id="24" name="Speech Bubble: Rectangle with Corners Rounded 23">
          <a:extLst>
            <a:ext uri="{FF2B5EF4-FFF2-40B4-BE49-F238E27FC236}">
              <a16:creationId xmlns:a16="http://schemas.microsoft.com/office/drawing/2014/main" id="{CA752325-1182-4943-86CA-72F5A0DC85FF}"/>
            </a:ext>
          </a:extLst>
        </xdr:cNvPr>
        <xdr:cNvSpPr/>
      </xdr:nvSpPr>
      <xdr:spPr>
        <a:xfrm rot="5400000">
          <a:off x="27203400" y="11391900"/>
          <a:ext cx="16802100" cy="18935700"/>
        </a:xfrm>
        <a:prstGeom prst="wedgeRoundRectCallout">
          <a:avLst>
            <a:gd name="adj1" fmla="val 9827"/>
            <a:gd name="adj2" fmla="val 55325"/>
            <a:gd name="adj3" fmla="val 16667"/>
          </a:avLst>
        </a:prstGeom>
        <a:noFill/>
        <a:ln w="133350">
          <a:solidFill>
            <a:schemeClr val="bg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19</xdr:col>
      <xdr:colOff>38099</xdr:colOff>
      <xdr:row>34</xdr:row>
      <xdr:rowOff>27383</xdr:rowOff>
    </xdr:from>
    <xdr:to>
      <xdr:col>37</xdr:col>
      <xdr:colOff>280674</xdr:colOff>
      <xdr:row>52</xdr:row>
      <xdr:rowOff>647700</xdr:rowOff>
    </xdr:to>
    <xdr:pic>
      <xdr:nvPicPr>
        <xdr:cNvPr id="25" name="Picture 24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0FA926E5-E764-421F-9C86-9C4E8F2DC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499" y="11952683"/>
          <a:ext cx="13310875" cy="17955817"/>
        </a:xfrm>
        <a:prstGeom prst="rect">
          <a:avLst/>
        </a:prstGeom>
      </xdr:spPr>
    </xdr:pic>
    <xdr:clientData/>
  </xdr:twoCellAnchor>
  <xdr:twoCellAnchor editAs="oneCell">
    <xdr:from>
      <xdr:col>53</xdr:col>
      <xdr:colOff>76200</xdr:colOff>
      <xdr:row>39</xdr:row>
      <xdr:rowOff>114300</xdr:rowOff>
    </xdr:from>
    <xdr:to>
      <xdr:col>63</xdr:col>
      <xdr:colOff>381000</xdr:colOff>
      <xdr:row>49</xdr:row>
      <xdr:rowOff>0</xdr:rowOff>
    </xdr:to>
    <xdr:pic>
      <xdr:nvPicPr>
        <xdr:cNvPr id="26" name="Picture 25" descr="Icon&#10;&#10;Description automatically generated with medium confidence">
          <a:extLst>
            <a:ext uri="{FF2B5EF4-FFF2-40B4-BE49-F238E27FC236}">
              <a16:creationId xmlns:a16="http://schemas.microsoft.com/office/drawing/2014/main" id="{FC26854E-B51E-44DB-A422-350C5559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80875" y="20774025"/>
          <a:ext cx="6400800" cy="6477000"/>
        </a:xfrm>
        <a:prstGeom prst="rect">
          <a:avLst/>
        </a:prstGeom>
      </xdr:spPr>
    </xdr:pic>
    <xdr:clientData/>
  </xdr:twoCellAnchor>
  <xdr:twoCellAnchor editAs="oneCell">
    <xdr:from>
      <xdr:col>70</xdr:col>
      <xdr:colOff>228600</xdr:colOff>
      <xdr:row>34</xdr:row>
      <xdr:rowOff>266700</xdr:rowOff>
    </xdr:from>
    <xdr:to>
      <xdr:col>77</xdr:col>
      <xdr:colOff>453679</xdr:colOff>
      <xdr:row>34</xdr:row>
      <xdr:rowOff>2079164</xdr:rowOff>
    </xdr:to>
    <xdr:pic>
      <xdr:nvPicPr>
        <xdr:cNvPr id="27" name="Picture 26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FC95A93F-213E-4436-8EE2-CBEE40CC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44100" y="12192000"/>
          <a:ext cx="4492279" cy="1812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B1495-4861-4BAD-AA90-55C46BC4C971}">
  <sheetPr>
    <tabColor rgb="FFFFFF00"/>
  </sheetPr>
  <dimension ref="A19:CQ226"/>
  <sheetViews>
    <sheetView showGridLines="0" topLeftCell="A19" zoomScale="25" zoomScaleNormal="25" workbookViewId="0">
      <selection activeCell="BU35" sqref="BU35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9" spans="20:66" x14ac:dyDescent="0.25"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</row>
    <row r="20" spans="20:66" x14ac:dyDescent="0.25"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</row>
    <row r="21" spans="20:66" x14ac:dyDescent="0.25"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</row>
    <row r="22" spans="20:66" x14ac:dyDescent="0.25"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</row>
    <row r="23" spans="20:66" x14ac:dyDescent="0.25"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</row>
    <row r="24" spans="20:66" x14ac:dyDescent="0.25"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</row>
    <row r="25" spans="20:66" x14ac:dyDescent="0.25"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</row>
    <row r="26" spans="20:66" x14ac:dyDescent="0.25"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</row>
    <row r="27" spans="20:66" x14ac:dyDescent="0.25"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</row>
    <row r="28" spans="20:66" x14ac:dyDescent="0.25"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</row>
    <row r="29" spans="20:66" x14ac:dyDescent="0.25"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</row>
    <row r="30" spans="20:66" x14ac:dyDescent="0.25"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</row>
    <row r="31" spans="20:66" ht="29.25" customHeight="1" x14ac:dyDescent="0.25"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</row>
    <row r="32" spans="20:66" ht="153" x14ac:dyDescent="2.2000000000000002">
      <c r="T32" s="43"/>
      <c r="U32" s="44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 t="s">
        <v>40</v>
      </c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</row>
    <row r="33" spans="1:94" ht="153" x14ac:dyDescent="2.2000000000000002">
      <c r="T33" s="43"/>
      <c r="U33" s="44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</row>
    <row r="34" spans="1:94" ht="153.75" thickBot="1" x14ac:dyDescent="2.25">
      <c r="T34" s="43"/>
      <c r="U34" s="44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</row>
    <row r="35" spans="1:94" ht="298.5" customHeight="1" x14ac:dyDescent="0.25">
      <c r="T35" s="45"/>
      <c r="U35" s="46"/>
      <c r="V35" s="46"/>
      <c r="W35" s="46"/>
      <c r="X35" s="46"/>
      <c r="Y35" s="46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108" t="s">
        <v>57</v>
      </c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10"/>
    </row>
    <row r="36" spans="1:94" ht="182.25" customHeight="1" x14ac:dyDescent="2.6">
      <c r="T36" s="47"/>
      <c r="U36" s="48"/>
      <c r="V36" s="49"/>
      <c r="W36" s="50"/>
      <c r="X36" s="51"/>
      <c r="Y36" s="51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2"/>
    </row>
    <row r="37" spans="1:94" ht="69" customHeight="1" x14ac:dyDescent="2.2000000000000002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47"/>
      <c r="U37" s="44"/>
      <c r="V37" s="49"/>
      <c r="W37" s="50"/>
      <c r="X37" s="51"/>
      <c r="Y37" s="51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</row>
    <row r="38" spans="1:94" ht="23.25" customHeight="1" x14ac:dyDescent="0.8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4"/>
      <c r="U38" s="55"/>
      <c r="V38" s="56"/>
      <c r="W38" s="57"/>
      <c r="X38" s="57"/>
      <c r="Y38" s="51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2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</row>
    <row r="39" spans="1:94" ht="114.75" customHeight="1" x14ac:dyDescent="1.65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4"/>
      <c r="U39" s="58"/>
      <c r="V39" s="56"/>
      <c r="W39" s="57"/>
      <c r="X39" s="57"/>
      <c r="Y39" s="51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7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</row>
    <row r="40" spans="1:94" ht="114.75" customHeight="1" x14ac:dyDescent="1.6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4"/>
      <c r="U40" s="59"/>
      <c r="V40" s="56"/>
      <c r="W40" s="57"/>
      <c r="X40" s="57"/>
      <c r="Y40" s="51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7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</row>
    <row r="41" spans="1:94" ht="114.75" customHeight="1" x14ac:dyDescent="1.6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4"/>
      <c r="U41" s="59"/>
      <c r="V41" s="56"/>
      <c r="W41" s="57"/>
      <c r="X41" s="57"/>
      <c r="Y41" s="51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7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</row>
    <row r="42" spans="1:94" ht="33.75" customHeight="1" x14ac:dyDescent="0.5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4"/>
      <c r="U42" s="43"/>
      <c r="V42" s="43"/>
      <c r="W42" s="60"/>
      <c r="X42" s="61"/>
      <c r="Y42" s="51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7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</row>
    <row r="43" spans="1:94" ht="33.75" customHeight="1" x14ac:dyDescent="0.5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4"/>
      <c r="U43" s="43"/>
      <c r="V43" s="43"/>
      <c r="W43" s="60"/>
      <c r="X43" s="61"/>
      <c r="Y43" s="51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7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</row>
    <row r="44" spans="1:94" ht="33.75" customHeight="1" x14ac:dyDescent="0.5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4"/>
      <c r="U44" s="43"/>
      <c r="V44" s="43"/>
      <c r="W44" s="60"/>
      <c r="X44" s="61"/>
      <c r="Y44" s="51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7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</row>
    <row r="45" spans="1:94" ht="33.75" customHeight="1" x14ac:dyDescent="0.5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4"/>
      <c r="U45" s="43"/>
      <c r="V45" s="43"/>
      <c r="W45" s="60"/>
      <c r="X45" s="61"/>
      <c r="Y45" s="51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7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</row>
    <row r="46" spans="1:94" ht="33.75" customHeight="1" x14ac:dyDescent="0.5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4"/>
      <c r="U46" s="43"/>
      <c r="V46" s="43"/>
      <c r="W46" s="60"/>
      <c r="X46" s="61"/>
      <c r="Y46" s="51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7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</row>
    <row r="47" spans="1:94" ht="33.75" customHeight="1" x14ac:dyDescent="0.5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4"/>
      <c r="U47" s="43"/>
      <c r="V47" s="43"/>
      <c r="W47" s="60"/>
      <c r="X47" s="61"/>
      <c r="Y47" s="51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7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</row>
    <row r="48" spans="1:94" ht="33.75" customHeight="1" x14ac:dyDescent="0.5">
      <c r="T48" s="54"/>
      <c r="U48" s="43"/>
      <c r="V48" s="43"/>
      <c r="W48" s="60"/>
      <c r="X48" s="61"/>
      <c r="Y48" s="51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7"/>
    </row>
    <row r="49" spans="20:66" ht="53.25" customHeight="1" x14ac:dyDescent="0.8">
      <c r="T49" s="54"/>
      <c r="U49" s="43"/>
      <c r="V49" s="43"/>
      <c r="W49" s="60"/>
      <c r="X49" s="61"/>
      <c r="Y49" s="61"/>
      <c r="Z49" s="98"/>
      <c r="AA49" s="98"/>
      <c r="AB49" s="98"/>
      <c r="AC49" s="98"/>
      <c r="AD49" s="99"/>
      <c r="AE49" s="100"/>
      <c r="AF49" s="101"/>
      <c r="AG49" s="98"/>
      <c r="AH49" s="98"/>
      <c r="AI49" s="98"/>
      <c r="AJ49" s="98"/>
      <c r="AK49" s="98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7"/>
    </row>
    <row r="50" spans="20:66" ht="53.25" customHeight="1" x14ac:dyDescent="0.8">
      <c r="T50" s="54"/>
      <c r="U50" s="43"/>
      <c r="V50" s="43"/>
      <c r="W50" s="60"/>
      <c r="X50" s="61"/>
      <c r="Y50" s="61"/>
      <c r="Z50" s="98"/>
      <c r="AA50" s="98"/>
      <c r="AB50" s="98"/>
      <c r="AC50" s="98"/>
      <c r="AD50" s="99"/>
      <c r="AE50" s="100"/>
      <c r="AF50" s="101"/>
      <c r="AG50" s="98"/>
      <c r="AH50" s="98"/>
      <c r="AI50" s="98"/>
      <c r="AJ50" s="98"/>
      <c r="AK50" s="98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7"/>
    </row>
    <row r="51" spans="20:66" ht="53.25" customHeight="1" x14ac:dyDescent="0.8">
      <c r="T51" s="54"/>
      <c r="U51" s="43"/>
      <c r="V51" s="43"/>
      <c r="W51" s="60"/>
      <c r="X51" s="61"/>
      <c r="Y51" s="61"/>
      <c r="Z51" s="98"/>
      <c r="AA51" s="98"/>
      <c r="AB51" s="98"/>
      <c r="AC51" s="98"/>
      <c r="AD51" s="99"/>
      <c r="AE51" s="100"/>
      <c r="AF51" s="101"/>
      <c r="AG51" s="98"/>
      <c r="AH51" s="98"/>
      <c r="AI51" s="98"/>
      <c r="AJ51" s="98"/>
      <c r="AK51" s="98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7"/>
    </row>
    <row r="52" spans="20:66" ht="53.25" customHeight="1" x14ac:dyDescent="0.8">
      <c r="T52" s="54"/>
      <c r="U52" s="43"/>
      <c r="V52" s="43"/>
      <c r="W52" s="60"/>
      <c r="X52" s="61"/>
      <c r="Y52" s="61"/>
      <c r="Z52" s="98"/>
      <c r="AA52" s="98"/>
      <c r="AB52" s="98"/>
      <c r="AC52" s="98"/>
      <c r="AD52" s="99"/>
      <c r="AE52" s="100"/>
      <c r="AF52" s="101"/>
      <c r="AG52" s="98"/>
      <c r="AH52" s="98"/>
      <c r="AI52" s="98"/>
      <c r="AJ52" s="98"/>
      <c r="AK52" s="98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7"/>
    </row>
    <row r="53" spans="20:66" ht="53.25" customHeight="1" thickBot="1" x14ac:dyDescent="0.85">
      <c r="T53" s="62"/>
      <c r="U53" s="63"/>
      <c r="V53" s="63"/>
      <c r="W53" s="64"/>
      <c r="X53" s="65"/>
      <c r="Y53" s="65"/>
      <c r="Z53" s="102"/>
      <c r="AA53" s="102"/>
      <c r="AB53" s="102"/>
      <c r="AC53" s="102"/>
      <c r="AD53" s="103"/>
      <c r="AE53" s="104"/>
      <c r="AF53" s="105"/>
      <c r="AG53" s="102"/>
      <c r="AH53" s="102"/>
      <c r="AI53" s="102"/>
      <c r="AJ53" s="102"/>
      <c r="AK53" s="102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7"/>
    </row>
    <row r="54" spans="20:66" ht="53.25" x14ac:dyDescent="0.8">
      <c r="W54" s="66"/>
      <c r="X54" s="67"/>
      <c r="Y54" s="67"/>
      <c r="Z54" s="67"/>
      <c r="AA54" s="67"/>
      <c r="AB54" s="67"/>
      <c r="AC54" s="67"/>
      <c r="AD54" s="68"/>
      <c r="AE54" s="69"/>
      <c r="AG54" s="67"/>
      <c r="AH54" s="67"/>
      <c r="AI54" s="67"/>
      <c r="AJ54" s="67"/>
      <c r="AK54" s="67"/>
      <c r="AL54" s="67"/>
      <c r="AM54" s="67"/>
      <c r="AN54" s="67"/>
      <c r="AO54" s="67"/>
      <c r="AP54" s="70"/>
      <c r="AQ54" s="70"/>
      <c r="AR54" s="70"/>
      <c r="AS54" s="71"/>
      <c r="AT54" s="67"/>
      <c r="AU54" s="72"/>
      <c r="AV54" s="67"/>
      <c r="AW54" s="67"/>
      <c r="AX54" s="67"/>
      <c r="AY54" s="67"/>
      <c r="AZ54" s="67"/>
    </row>
    <row r="55" spans="20:66" ht="53.25" x14ac:dyDescent="0.8">
      <c r="W55" s="66"/>
      <c r="X55" s="67"/>
      <c r="Y55" s="67"/>
      <c r="Z55" s="67"/>
      <c r="AA55" s="67"/>
      <c r="AB55" s="67"/>
      <c r="AC55" s="67"/>
      <c r="AD55" s="68"/>
      <c r="AE55" s="69"/>
      <c r="AG55" s="67"/>
      <c r="AH55" s="67"/>
      <c r="AI55" s="67"/>
      <c r="AJ55" s="67"/>
      <c r="AK55" s="67"/>
      <c r="AL55" s="67"/>
      <c r="AM55" s="67"/>
      <c r="AN55" s="67"/>
      <c r="AO55" s="67"/>
      <c r="AP55" s="70"/>
      <c r="AQ55" s="70"/>
      <c r="AR55" s="70"/>
      <c r="AS55" s="71"/>
      <c r="AT55" s="67"/>
      <c r="AU55" s="72"/>
      <c r="AV55" s="67"/>
      <c r="AW55" s="67"/>
      <c r="AX55" s="67"/>
      <c r="AY55" s="67"/>
      <c r="AZ55" s="67"/>
    </row>
    <row r="56" spans="20:66" ht="53.25" x14ac:dyDescent="0.8">
      <c r="W56" s="66"/>
      <c r="X56" s="67"/>
      <c r="Y56" s="67"/>
      <c r="Z56" s="67"/>
      <c r="AA56" s="67"/>
      <c r="AB56" s="67"/>
      <c r="AC56" s="67"/>
      <c r="AD56" s="68"/>
      <c r="AE56" s="69"/>
      <c r="AG56" s="67"/>
      <c r="AH56" s="67"/>
      <c r="AI56" s="67"/>
      <c r="AJ56" s="67"/>
      <c r="AK56" s="67"/>
      <c r="AL56" s="67"/>
      <c r="AM56" s="67"/>
      <c r="AN56" s="67"/>
      <c r="AO56" s="67"/>
      <c r="AP56" s="70"/>
      <c r="AQ56" s="70"/>
      <c r="AR56" s="70"/>
      <c r="AS56" s="71"/>
      <c r="AT56" s="67"/>
      <c r="AU56" s="72"/>
      <c r="AV56" s="67"/>
      <c r="AW56" s="67"/>
      <c r="AX56" s="67"/>
      <c r="AY56" s="67"/>
      <c r="AZ56" s="67"/>
    </row>
    <row r="57" spans="20:66" ht="53.25" x14ac:dyDescent="0.8">
      <c r="W57" s="66"/>
      <c r="X57" s="67"/>
      <c r="Y57" s="67"/>
      <c r="Z57" s="67"/>
      <c r="AA57" s="67"/>
      <c r="AB57" s="67"/>
      <c r="AC57" s="67"/>
      <c r="AD57" s="68"/>
      <c r="AE57" s="69"/>
      <c r="AG57" s="67"/>
      <c r="AH57" s="67"/>
      <c r="AI57" s="67"/>
      <c r="AJ57" s="67"/>
      <c r="AK57" s="67"/>
      <c r="AL57" s="67"/>
      <c r="AM57" s="67"/>
      <c r="AN57" s="67"/>
      <c r="AO57" s="67"/>
      <c r="AP57" s="70"/>
      <c r="AQ57" s="70"/>
      <c r="AR57" s="70"/>
      <c r="AS57" s="71"/>
      <c r="AT57" s="67"/>
      <c r="AU57" s="72"/>
      <c r="AV57" s="67"/>
      <c r="AW57" s="67"/>
      <c r="AX57" s="67"/>
      <c r="AY57" s="67"/>
      <c r="AZ57" s="67"/>
    </row>
    <row r="58" spans="20:66" ht="53.25" x14ac:dyDescent="0.8">
      <c r="W58" s="66"/>
      <c r="X58" s="67"/>
      <c r="Y58" s="67"/>
      <c r="Z58" s="67"/>
      <c r="AA58" s="67"/>
      <c r="AB58" s="67"/>
      <c r="AC58" s="67"/>
      <c r="AD58" s="68"/>
      <c r="AE58" s="69"/>
      <c r="AG58" s="67"/>
      <c r="AH58" s="67"/>
      <c r="AI58" s="67"/>
      <c r="AJ58" s="67"/>
      <c r="AK58" s="67"/>
      <c r="AL58" s="67"/>
      <c r="AM58" s="67"/>
      <c r="AN58" s="67"/>
      <c r="AO58" s="67"/>
      <c r="AP58" s="70"/>
      <c r="AQ58" s="70"/>
      <c r="AR58" s="70"/>
      <c r="AS58" s="71"/>
      <c r="AT58" s="67"/>
      <c r="AU58" s="72"/>
      <c r="AV58" s="67"/>
      <c r="AW58" s="67"/>
      <c r="AX58" s="67"/>
      <c r="AY58" s="67"/>
      <c r="AZ58" s="67"/>
    </row>
    <row r="59" spans="20:66" ht="53.25" x14ac:dyDescent="0.8">
      <c r="W59" s="66"/>
      <c r="X59" s="67"/>
      <c r="Y59" s="67"/>
      <c r="Z59" s="67"/>
      <c r="AA59" s="67"/>
      <c r="AB59" s="67"/>
      <c r="AC59" s="67"/>
      <c r="AD59" s="68"/>
      <c r="AE59" s="69"/>
      <c r="AG59" s="67"/>
      <c r="AH59" s="67"/>
      <c r="AI59" s="67"/>
      <c r="AJ59" s="67"/>
      <c r="AK59" s="67"/>
      <c r="AL59" s="67"/>
      <c r="AM59" s="67"/>
      <c r="AN59" s="67"/>
      <c r="AO59" s="67"/>
      <c r="AP59" s="70"/>
      <c r="AQ59" s="70"/>
      <c r="AR59" s="70"/>
      <c r="AS59" s="71"/>
      <c r="AT59" s="67"/>
      <c r="AU59" s="72"/>
      <c r="AV59" s="67"/>
      <c r="AW59" s="67"/>
      <c r="AX59" s="67"/>
      <c r="AY59" s="67"/>
      <c r="AZ59" s="67"/>
    </row>
    <row r="60" spans="20:66" ht="53.25" x14ac:dyDescent="0.8">
      <c r="W60" s="66"/>
      <c r="X60" s="67"/>
      <c r="Y60" s="67"/>
      <c r="Z60" s="67"/>
      <c r="AA60" s="67"/>
      <c r="AB60" s="67"/>
      <c r="AC60" s="67"/>
      <c r="AD60" s="68"/>
      <c r="AE60" s="69"/>
      <c r="AG60" s="67"/>
      <c r="AH60" s="67"/>
      <c r="AI60" s="67"/>
      <c r="AJ60" s="67"/>
      <c r="AK60" s="67"/>
      <c r="AL60" s="67"/>
      <c r="AM60" s="67"/>
      <c r="AN60" s="67"/>
      <c r="AO60" s="67"/>
      <c r="AP60" s="70"/>
      <c r="AQ60" s="70"/>
      <c r="AR60" s="70"/>
      <c r="AS60" s="71"/>
      <c r="AT60" s="67"/>
      <c r="AU60" s="72"/>
      <c r="AV60" s="67"/>
      <c r="AW60" s="67"/>
      <c r="AX60" s="67"/>
      <c r="AY60" s="67"/>
      <c r="AZ60" s="67"/>
    </row>
    <row r="61" spans="20:66" ht="53.25" x14ac:dyDescent="0.8">
      <c r="W61" s="66"/>
      <c r="X61" s="67"/>
      <c r="Y61" s="67"/>
      <c r="Z61" s="67"/>
      <c r="AA61" s="67"/>
      <c r="AB61" s="67"/>
      <c r="AC61" s="67"/>
      <c r="AD61" s="68"/>
      <c r="AE61" s="69"/>
      <c r="AG61" s="67"/>
      <c r="AH61" s="67"/>
      <c r="AI61" s="67"/>
      <c r="AJ61" s="67"/>
      <c r="AK61" s="67"/>
      <c r="AL61" s="67"/>
      <c r="AM61" s="67"/>
      <c r="AN61" s="67"/>
      <c r="AO61" s="67"/>
      <c r="AP61" s="70"/>
      <c r="AQ61" s="70"/>
      <c r="AR61" s="70"/>
      <c r="AS61" s="71"/>
      <c r="AT61" s="67"/>
      <c r="AU61" s="72"/>
      <c r="AV61" s="67"/>
      <c r="AW61" s="67"/>
      <c r="AX61" s="67"/>
      <c r="AY61" s="67"/>
      <c r="AZ61" s="67"/>
    </row>
    <row r="62" spans="20:66" ht="53.25" x14ac:dyDescent="0.8">
      <c r="W62" s="66"/>
      <c r="X62" s="67"/>
      <c r="Y62" s="67"/>
      <c r="Z62" s="67"/>
      <c r="AA62" s="67"/>
      <c r="AB62" s="67"/>
      <c r="AC62" s="67"/>
      <c r="AD62" s="68"/>
      <c r="AE62" s="69"/>
      <c r="AG62" s="67"/>
      <c r="AH62" s="67"/>
      <c r="AI62" s="67"/>
      <c r="AJ62" s="67"/>
      <c r="AK62" s="67"/>
      <c r="AL62" s="67"/>
      <c r="AM62" s="67"/>
      <c r="AN62" s="67"/>
      <c r="AO62" s="67"/>
      <c r="AP62" s="70"/>
      <c r="AQ62" s="70"/>
      <c r="AR62" s="70"/>
      <c r="AS62" s="71"/>
      <c r="AT62" s="67"/>
      <c r="AU62" s="72"/>
      <c r="AV62" s="67"/>
      <c r="AW62" s="67"/>
      <c r="AX62" s="67"/>
      <c r="AY62" s="67"/>
      <c r="AZ62" s="67"/>
    </row>
    <row r="63" spans="20:66" ht="53.25" x14ac:dyDescent="0.8">
      <c r="W63" s="66"/>
      <c r="X63" s="67"/>
      <c r="Y63" s="67"/>
      <c r="Z63" s="67"/>
      <c r="AA63" s="67"/>
      <c r="AB63" s="67"/>
      <c r="AC63" s="67"/>
      <c r="AD63" s="68"/>
      <c r="AE63" s="69"/>
      <c r="AG63" s="67"/>
      <c r="AH63" s="67"/>
      <c r="AI63" s="67"/>
      <c r="AJ63" s="67"/>
      <c r="AK63" s="67"/>
      <c r="AL63" s="67"/>
      <c r="AM63" s="67"/>
      <c r="AN63" s="67"/>
      <c r="AO63" s="67"/>
      <c r="AP63" s="70"/>
      <c r="AQ63" s="70"/>
      <c r="AR63" s="70"/>
      <c r="AS63" s="71"/>
      <c r="AT63" s="67"/>
      <c r="AU63" s="72"/>
      <c r="AV63" s="67"/>
      <c r="AW63" s="67"/>
      <c r="AX63" s="67"/>
      <c r="AY63" s="67"/>
      <c r="AZ63" s="67"/>
    </row>
    <row r="64" spans="20:66" ht="53.25" x14ac:dyDescent="0.8">
      <c r="W64" s="66"/>
      <c r="X64" s="67"/>
      <c r="Y64" s="67"/>
      <c r="Z64" s="67"/>
      <c r="AA64" s="67"/>
      <c r="AB64" s="67"/>
      <c r="AC64" s="67"/>
      <c r="AD64" s="68"/>
      <c r="AE64" s="69"/>
      <c r="AG64" s="67"/>
      <c r="AH64" s="67"/>
      <c r="AI64" s="67"/>
      <c r="AJ64" s="67"/>
      <c r="AK64" s="67"/>
      <c r="AL64" s="67"/>
      <c r="AM64" s="67"/>
      <c r="AN64" s="67"/>
      <c r="AO64" s="67"/>
      <c r="AP64" s="70"/>
      <c r="AQ64" s="70"/>
      <c r="AR64" s="70"/>
      <c r="AS64" s="71"/>
      <c r="AT64" s="67"/>
      <c r="AU64" s="72"/>
      <c r="AV64" s="67"/>
      <c r="AW64" s="67"/>
      <c r="AX64" s="67"/>
      <c r="AY64" s="67"/>
      <c r="AZ64" s="67"/>
    </row>
    <row r="65" spans="23:52" ht="53.25" x14ac:dyDescent="0.8">
      <c r="W65" s="66"/>
      <c r="X65" s="67"/>
      <c r="Y65" s="67"/>
      <c r="Z65" s="67"/>
      <c r="AA65" s="67"/>
      <c r="AB65" s="67"/>
      <c r="AC65" s="67"/>
      <c r="AD65" s="68"/>
      <c r="AE65" s="69"/>
      <c r="AG65" s="67"/>
      <c r="AH65" s="67"/>
      <c r="AI65" s="67"/>
      <c r="AJ65" s="67"/>
      <c r="AK65" s="67"/>
      <c r="AL65" s="67"/>
      <c r="AM65" s="67"/>
      <c r="AN65" s="67"/>
      <c r="AO65" s="67"/>
      <c r="AP65" s="70"/>
      <c r="AQ65" s="70"/>
      <c r="AR65" s="70"/>
      <c r="AS65" s="71"/>
      <c r="AT65" s="67"/>
      <c r="AU65" s="72"/>
      <c r="AV65" s="67"/>
      <c r="AW65" s="67"/>
      <c r="AX65" s="67"/>
      <c r="AY65" s="67"/>
      <c r="AZ65" s="67"/>
    </row>
    <row r="66" spans="23:52" ht="53.25" x14ac:dyDescent="0.8">
      <c r="W66" s="66"/>
      <c r="X66" s="67"/>
      <c r="Y66" s="67"/>
      <c r="Z66" s="67"/>
      <c r="AA66" s="67"/>
      <c r="AB66" s="67"/>
      <c r="AC66" s="67"/>
      <c r="AD66" s="68"/>
      <c r="AE66" s="69"/>
      <c r="AG66" s="67"/>
      <c r="AH66" s="67"/>
      <c r="AI66" s="67"/>
      <c r="AJ66" s="67"/>
      <c r="AK66" s="67"/>
      <c r="AL66" s="67"/>
      <c r="AM66" s="67"/>
      <c r="AN66" s="67"/>
      <c r="AO66" s="67"/>
      <c r="AP66" s="70"/>
      <c r="AQ66" s="70"/>
      <c r="AR66" s="70"/>
      <c r="AS66" s="71"/>
      <c r="AT66" s="67"/>
      <c r="AU66" s="72"/>
      <c r="AV66" s="67"/>
      <c r="AW66" s="67"/>
      <c r="AX66" s="67"/>
      <c r="AY66" s="67"/>
      <c r="AZ66" s="67"/>
    </row>
    <row r="67" spans="23:52" ht="53.25" x14ac:dyDescent="0.8">
      <c r="W67" s="66"/>
      <c r="X67" s="67"/>
      <c r="Y67" s="67"/>
      <c r="Z67" s="67"/>
      <c r="AA67" s="67"/>
      <c r="AB67" s="67"/>
      <c r="AC67" s="67"/>
      <c r="AD67" s="68"/>
      <c r="AE67" s="69"/>
      <c r="AG67" s="67"/>
      <c r="AH67" s="67"/>
      <c r="AI67" s="67"/>
      <c r="AJ67" s="67"/>
      <c r="AK67" s="67"/>
      <c r="AL67" s="67"/>
      <c r="AM67" s="67"/>
      <c r="AN67" s="67"/>
      <c r="AO67" s="67"/>
      <c r="AP67" s="70"/>
      <c r="AQ67" s="70"/>
      <c r="AR67" s="70"/>
      <c r="AS67" s="71"/>
      <c r="AT67" s="67"/>
      <c r="AU67" s="72"/>
      <c r="AV67" s="67"/>
      <c r="AW67" s="67"/>
      <c r="AX67" s="67"/>
      <c r="AY67" s="67"/>
      <c r="AZ67" s="67"/>
    </row>
    <row r="68" spans="23:52" ht="53.25" x14ac:dyDescent="0.8">
      <c r="W68" s="66"/>
      <c r="X68" s="67"/>
      <c r="Y68" s="67"/>
      <c r="Z68" s="67"/>
      <c r="AA68" s="67"/>
      <c r="AB68" s="67"/>
      <c r="AC68" s="67"/>
      <c r="AD68" s="68"/>
      <c r="AE68" s="69"/>
      <c r="AG68" s="67"/>
      <c r="AH68" s="67"/>
      <c r="AI68" s="67"/>
      <c r="AJ68" s="67"/>
      <c r="AK68" s="67"/>
      <c r="AL68" s="67"/>
      <c r="AM68" s="67"/>
      <c r="AN68" s="67"/>
      <c r="AO68" s="67"/>
      <c r="AP68" s="70"/>
      <c r="AQ68" s="70"/>
      <c r="AR68" s="70"/>
      <c r="AS68" s="71"/>
      <c r="AT68" s="67"/>
      <c r="AU68" s="72"/>
      <c r="AV68" s="67"/>
      <c r="AW68" s="67"/>
      <c r="AX68" s="67"/>
      <c r="AY68" s="67"/>
      <c r="AZ68" s="67"/>
    </row>
    <row r="69" spans="23:52" ht="53.25" x14ac:dyDescent="0.8">
      <c r="W69" s="66"/>
      <c r="X69" s="67"/>
      <c r="Y69" s="67"/>
      <c r="Z69" s="67"/>
      <c r="AA69" s="67"/>
      <c r="AB69" s="67"/>
      <c r="AC69" s="67"/>
      <c r="AD69" s="68"/>
      <c r="AE69" s="69"/>
      <c r="AG69" s="67"/>
      <c r="AH69" s="67"/>
      <c r="AI69" s="67"/>
      <c r="AJ69" s="67"/>
      <c r="AK69" s="67"/>
      <c r="AL69" s="67"/>
      <c r="AM69" s="67"/>
      <c r="AN69" s="67"/>
      <c r="AO69" s="67"/>
      <c r="AP69" s="70"/>
      <c r="AQ69" s="70"/>
      <c r="AR69" s="70"/>
      <c r="AS69" s="71"/>
      <c r="AT69" s="67"/>
      <c r="AU69" s="72"/>
      <c r="AV69" s="67"/>
      <c r="AW69" s="67"/>
      <c r="AX69" s="67"/>
      <c r="AY69" s="67"/>
      <c r="AZ69" s="67"/>
    </row>
    <row r="70" spans="23:52" ht="53.25" x14ac:dyDescent="0.8">
      <c r="W70" s="66"/>
      <c r="X70" s="67"/>
      <c r="Y70" s="67"/>
      <c r="Z70" s="67"/>
      <c r="AA70" s="67"/>
      <c r="AB70" s="67"/>
      <c r="AC70" s="67"/>
      <c r="AD70" s="68"/>
      <c r="AE70" s="69"/>
      <c r="AG70" s="67"/>
      <c r="AH70" s="67"/>
      <c r="AI70" s="67"/>
      <c r="AJ70" s="67"/>
      <c r="AK70" s="67"/>
      <c r="AL70" s="67"/>
      <c r="AM70" s="67"/>
      <c r="AN70" s="67"/>
      <c r="AO70" s="67"/>
      <c r="AP70" s="70"/>
      <c r="AQ70" s="70"/>
      <c r="AR70" s="70"/>
      <c r="AS70" s="71"/>
      <c r="AT70" s="67"/>
      <c r="AU70" s="72"/>
      <c r="AV70" s="67"/>
      <c r="AW70" s="67"/>
      <c r="AX70" s="67"/>
      <c r="AY70" s="67"/>
      <c r="AZ70" s="67"/>
    </row>
    <row r="71" spans="23:52" ht="53.25" x14ac:dyDescent="0.8">
      <c r="W71" s="66"/>
      <c r="X71" s="67"/>
      <c r="Y71" s="67"/>
      <c r="Z71" s="67"/>
      <c r="AA71" s="67"/>
      <c r="AB71" s="67"/>
      <c r="AC71" s="67"/>
      <c r="AD71" s="68"/>
      <c r="AE71" s="69"/>
      <c r="AG71" s="67"/>
      <c r="AH71" s="67"/>
      <c r="AI71" s="67"/>
      <c r="AJ71" s="67"/>
      <c r="AK71" s="67"/>
      <c r="AL71" s="67"/>
      <c r="AM71" s="67"/>
      <c r="AN71" s="67"/>
      <c r="AO71" s="67"/>
      <c r="AP71" s="70"/>
      <c r="AQ71" s="70"/>
      <c r="AR71" s="70"/>
      <c r="AS71" s="71"/>
      <c r="AT71" s="67"/>
      <c r="AU71" s="72"/>
      <c r="AV71" s="67"/>
      <c r="AW71" s="67"/>
      <c r="AX71" s="67"/>
      <c r="AY71" s="67"/>
      <c r="AZ71" s="67"/>
    </row>
    <row r="72" spans="23:52" ht="53.25" x14ac:dyDescent="0.8">
      <c r="W72" s="66"/>
      <c r="X72" s="67"/>
      <c r="Y72" s="67"/>
      <c r="Z72" s="67"/>
      <c r="AA72" s="67"/>
      <c r="AB72" s="67"/>
      <c r="AC72" s="67"/>
      <c r="AD72" s="68"/>
      <c r="AE72" s="69"/>
      <c r="AG72" s="67"/>
      <c r="AH72" s="67"/>
      <c r="AI72" s="67"/>
      <c r="AJ72" s="67"/>
      <c r="AK72" s="67"/>
      <c r="AL72" s="67"/>
      <c r="AM72" s="67"/>
      <c r="AN72" s="67"/>
      <c r="AO72" s="67"/>
      <c r="AP72" s="70"/>
      <c r="AQ72" s="70"/>
      <c r="AR72" s="70"/>
      <c r="AS72" s="71"/>
      <c r="AT72" s="67"/>
      <c r="AU72" s="72"/>
      <c r="AV72" s="67"/>
      <c r="AW72" s="67"/>
      <c r="AX72" s="67"/>
      <c r="AY72" s="67"/>
      <c r="AZ72" s="67"/>
    </row>
    <row r="73" spans="23:52" ht="53.25" x14ac:dyDescent="0.8">
      <c r="W73" s="66"/>
      <c r="X73" s="67"/>
      <c r="Y73" s="67"/>
      <c r="Z73" s="67"/>
      <c r="AA73" s="67"/>
      <c r="AB73" s="67"/>
      <c r="AC73" s="67"/>
      <c r="AD73" s="68"/>
      <c r="AE73" s="69"/>
      <c r="AG73" s="67"/>
      <c r="AH73" s="67"/>
      <c r="AI73" s="67"/>
      <c r="AJ73" s="67"/>
      <c r="AK73" s="67"/>
      <c r="AL73" s="67"/>
      <c r="AM73" s="67"/>
      <c r="AN73" s="67"/>
      <c r="AO73" s="67"/>
      <c r="AP73" s="70"/>
      <c r="AQ73" s="70"/>
      <c r="AR73" s="70"/>
      <c r="AS73" s="71"/>
      <c r="AT73" s="67"/>
      <c r="AU73" s="72"/>
      <c r="AV73" s="67"/>
      <c r="AW73" s="67"/>
      <c r="AX73" s="67"/>
      <c r="AY73" s="67"/>
      <c r="AZ73" s="67"/>
    </row>
    <row r="74" spans="23:52" ht="53.25" x14ac:dyDescent="0.8">
      <c r="W74" s="66"/>
      <c r="X74" s="67"/>
      <c r="Y74" s="67"/>
      <c r="Z74" s="67"/>
      <c r="AA74" s="67"/>
      <c r="AB74" s="67"/>
      <c r="AC74" s="67"/>
      <c r="AD74" s="68"/>
      <c r="AE74" s="69"/>
      <c r="AG74" s="67"/>
      <c r="AH74" s="67"/>
      <c r="AI74" s="67"/>
      <c r="AJ74" s="67"/>
      <c r="AK74" s="67"/>
      <c r="AL74" s="67"/>
      <c r="AM74" s="67"/>
      <c r="AN74" s="67"/>
      <c r="AO74" s="67"/>
      <c r="AP74" s="70"/>
      <c r="AQ74" s="70"/>
      <c r="AR74" s="70"/>
      <c r="AS74" s="71"/>
      <c r="AT74" s="67"/>
      <c r="AU74" s="72"/>
      <c r="AV74" s="67"/>
      <c r="AW74" s="67"/>
      <c r="AX74" s="67"/>
      <c r="AY74" s="67"/>
      <c r="AZ74" s="67"/>
    </row>
    <row r="75" spans="23:52" ht="53.25" x14ac:dyDescent="0.8">
      <c r="W75" s="66"/>
      <c r="X75" s="67"/>
      <c r="Y75" s="67"/>
      <c r="Z75" s="67"/>
      <c r="AA75" s="67"/>
      <c r="AB75" s="67"/>
      <c r="AC75" s="67"/>
      <c r="AD75" s="68"/>
      <c r="AE75" s="69"/>
      <c r="AG75" s="67"/>
      <c r="AH75" s="67"/>
      <c r="AI75" s="67"/>
      <c r="AJ75" s="67"/>
      <c r="AK75" s="67"/>
      <c r="AL75" s="67"/>
      <c r="AM75" s="67"/>
      <c r="AN75" s="67"/>
      <c r="AO75" s="67"/>
      <c r="AP75" s="70"/>
      <c r="AQ75" s="70"/>
      <c r="AR75" s="70"/>
      <c r="AS75" s="71"/>
      <c r="AT75" s="67"/>
      <c r="AU75" s="72"/>
      <c r="AV75" s="67"/>
      <c r="AW75" s="67"/>
      <c r="AX75" s="67"/>
      <c r="AY75" s="67"/>
      <c r="AZ75" s="67"/>
    </row>
    <row r="76" spans="23:52" ht="53.25" x14ac:dyDescent="0.8">
      <c r="W76" s="66"/>
      <c r="X76" s="67"/>
      <c r="Y76" s="67"/>
      <c r="Z76" s="67"/>
      <c r="AA76" s="67"/>
      <c r="AB76" s="67"/>
      <c r="AC76" s="67"/>
      <c r="AD76" s="68"/>
      <c r="AE76" s="69"/>
      <c r="AG76" s="67"/>
      <c r="AH76" s="67"/>
      <c r="AI76" s="67"/>
      <c r="AJ76" s="67"/>
      <c r="AK76" s="67"/>
      <c r="AL76" s="67"/>
      <c r="AM76" s="67"/>
      <c r="AN76" s="67"/>
      <c r="AO76" s="67"/>
      <c r="AP76" s="70"/>
      <c r="AQ76" s="70"/>
      <c r="AR76" s="70"/>
      <c r="AS76" s="71"/>
      <c r="AT76" s="67"/>
      <c r="AU76" s="72"/>
      <c r="AV76" s="67"/>
      <c r="AW76" s="67"/>
      <c r="AX76" s="67"/>
      <c r="AY76" s="67"/>
      <c r="AZ76" s="67"/>
    </row>
    <row r="77" spans="23:52" ht="53.25" x14ac:dyDescent="0.8">
      <c r="W77" s="66"/>
      <c r="X77" s="67"/>
      <c r="Y77" s="67"/>
      <c r="Z77" s="67"/>
      <c r="AA77" s="67"/>
      <c r="AB77" s="67"/>
      <c r="AC77" s="67"/>
      <c r="AD77" s="68"/>
      <c r="AE77" s="69"/>
      <c r="AG77" s="67"/>
      <c r="AH77" s="67"/>
      <c r="AI77" s="67"/>
      <c r="AJ77" s="67"/>
      <c r="AK77" s="67"/>
      <c r="AL77" s="67"/>
      <c r="AM77" s="67"/>
      <c r="AN77" s="67"/>
      <c r="AO77" s="67"/>
      <c r="AP77" s="70"/>
      <c r="AQ77" s="70"/>
      <c r="AR77" s="70"/>
      <c r="AS77" s="71"/>
      <c r="AT77" s="67"/>
      <c r="AU77" s="72"/>
      <c r="AV77" s="67"/>
      <c r="AW77" s="67"/>
      <c r="AX77" s="67"/>
      <c r="AY77" s="67"/>
      <c r="AZ77" s="67"/>
    </row>
    <row r="78" spans="23:52" ht="53.25" x14ac:dyDescent="0.8">
      <c r="W78" s="66"/>
      <c r="X78" s="67"/>
      <c r="Y78" s="67"/>
      <c r="Z78" s="67"/>
      <c r="AA78" s="67"/>
      <c r="AB78" s="67"/>
      <c r="AC78" s="67"/>
      <c r="AD78" s="68"/>
      <c r="AE78" s="69"/>
      <c r="AG78" s="67"/>
      <c r="AH78" s="67"/>
      <c r="AI78" s="67"/>
      <c r="AJ78" s="67"/>
      <c r="AK78" s="67"/>
      <c r="AL78" s="67"/>
      <c r="AM78" s="67"/>
      <c r="AN78" s="67"/>
      <c r="AO78" s="67"/>
      <c r="AP78" s="70"/>
      <c r="AQ78" s="70"/>
      <c r="AR78" s="70"/>
      <c r="AS78" s="71"/>
      <c r="AT78" s="67"/>
      <c r="AU78" s="72"/>
      <c r="AV78" s="67"/>
      <c r="AW78" s="67"/>
      <c r="AX78" s="67"/>
      <c r="AY78" s="67"/>
      <c r="AZ78" s="67"/>
    </row>
    <row r="79" spans="23:52" ht="53.25" x14ac:dyDescent="0.8">
      <c r="W79" s="66"/>
      <c r="X79" s="67"/>
      <c r="Y79" s="67"/>
      <c r="Z79" s="67"/>
      <c r="AA79" s="67"/>
      <c r="AB79" s="67"/>
      <c r="AC79" s="67"/>
      <c r="AD79" s="68"/>
      <c r="AE79" s="69"/>
      <c r="AG79" s="67"/>
      <c r="AH79" s="67"/>
      <c r="AI79" s="67"/>
      <c r="AJ79" s="67"/>
      <c r="AK79" s="67"/>
      <c r="AL79" s="67"/>
      <c r="AM79" s="67"/>
      <c r="AN79" s="67"/>
      <c r="AO79" s="67"/>
      <c r="AP79" s="70"/>
      <c r="AQ79" s="70"/>
      <c r="AR79" s="70"/>
      <c r="AS79" s="71"/>
      <c r="AT79" s="67"/>
      <c r="AU79" s="72"/>
      <c r="AV79" s="67"/>
      <c r="AW79" s="67"/>
      <c r="AX79" s="67"/>
      <c r="AY79" s="67"/>
      <c r="AZ79" s="67"/>
    </row>
    <row r="80" spans="23:52" ht="53.25" x14ac:dyDescent="0.8">
      <c r="W80" s="66"/>
      <c r="X80" s="67"/>
      <c r="Y80" s="67"/>
      <c r="Z80" s="67"/>
      <c r="AA80" s="67"/>
      <c r="AB80" s="67"/>
      <c r="AC80" s="67"/>
      <c r="AD80" s="68"/>
      <c r="AE80" s="69"/>
      <c r="AG80" s="67"/>
      <c r="AH80" s="67"/>
      <c r="AI80" s="67"/>
      <c r="AJ80" s="67"/>
      <c r="AK80" s="67"/>
      <c r="AL80" s="67"/>
      <c r="AM80" s="67"/>
      <c r="AN80" s="67"/>
      <c r="AO80" s="67"/>
      <c r="AP80" s="70"/>
      <c r="AQ80" s="70"/>
      <c r="AR80" s="70"/>
      <c r="AS80" s="71"/>
      <c r="AT80" s="67"/>
      <c r="AU80" s="72"/>
      <c r="AV80" s="67"/>
      <c r="AW80" s="67"/>
      <c r="AX80" s="67"/>
      <c r="AY80" s="67"/>
      <c r="AZ80" s="67"/>
    </row>
    <row r="81" spans="23:52" ht="53.25" x14ac:dyDescent="0.8">
      <c r="W81" s="66"/>
      <c r="X81" s="67"/>
      <c r="Y81" s="67"/>
      <c r="Z81" s="67"/>
      <c r="AA81" s="67"/>
      <c r="AB81" s="67"/>
      <c r="AC81" s="67"/>
      <c r="AD81" s="68"/>
      <c r="AE81" s="69"/>
      <c r="AG81" s="67"/>
      <c r="AH81" s="67"/>
      <c r="AI81" s="67"/>
      <c r="AJ81" s="67"/>
      <c r="AK81" s="67"/>
      <c r="AL81" s="67"/>
      <c r="AM81" s="67"/>
      <c r="AN81" s="67"/>
      <c r="AO81" s="67"/>
      <c r="AP81" s="70"/>
      <c r="AQ81" s="70"/>
      <c r="AR81" s="70"/>
      <c r="AS81" s="71"/>
      <c r="AT81" s="67"/>
      <c r="AU81" s="72"/>
      <c r="AV81" s="67"/>
      <c r="AW81" s="67"/>
      <c r="AX81" s="67"/>
      <c r="AY81" s="67"/>
      <c r="AZ81" s="67"/>
    </row>
    <row r="82" spans="23:52" ht="53.25" x14ac:dyDescent="0.8">
      <c r="W82" s="66"/>
      <c r="X82" s="67"/>
      <c r="Y82" s="67"/>
      <c r="Z82" s="67"/>
      <c r="AA82" s="67"/>
      <c r="AB82" s="67"/>
      <c r="AC82" s="67"/>
      <c r="AD82" s="68"/>
      <c r="AE82" s="69"/>
      <c r="AG82" s="67"/>
      <c r="AH82" s="67"/>
      <c r="AI82" s="67"/>
      <c r="AJ82" s="67"/>
      <c r="AK82" s="67"/>
      <c r="AL82" s="67"/>
      <c r="AM82" s="67"/>
      <c r="AN82" s="67"/>
      <c r="AO82" s="67"/>
      <c r="AP82" s="70"/>
      <c r="AQ82" s="70"/>
      <c r="AR82" s="70"/>
      <c r="AS82" s="71"/>
      <c r="AT82" s="67"/>
      <c r="AU82" s="72"/>
      <c r="AV82" s="67"/>
      <c r="AW82" s="67"/>
      <c r="AX82" s="67"/>
      <c r="AY82" s="67"/>
      <c r="AZ82" s="67"/>
    </row>
    <row r="83" spans="23:52" ht="53.25" x14ac:dyDescent="0.8">
      <c r="W83" s="66"/>
      <c r="X83" s="67"/>
      <c r="Y83" s="67"/>
      <c r="Z83" s="67"/>
      <c r="AA83" s="67"/>
      <c r="AB83" s="67"/>
      <c r="AC83" s="67"/>
      <c r="AD83" s="68"/>
      <c r="AE83" s="69"/>
      <c r="AG83" s="67"/>
      <c r="AH83" s="67"/>
      <c r="AI83" s="67"/>
      <c r="AJ83" s="67"/>
      <c r="AK83" s="67"/>
      <c r="AL83" s="67"/>
      <c r="AM83" s="67"/>
      <c r="AN83" s="67"/>
      <c r="AO83" s="67"/>
      <c r="AP83" s="70"/>
      <c r="AQ83" s="70"/>
      <c r="AR83" s="70"/>
      <c r="AS83" s="71"/>
      <c r="AT83" s="67"/>
      <c r="AU83" s="72"/>
      <c r="AV83" s="67"/>
      <c r="AW83" s="67"/>
      <c r="AX83" s="67"/>
      <c r="AY83" s="67"/>
      <c r="AZ83" s="67"/>
    </row>
    <row r="84" spans="23:52" ht="53.25" x14ac:dyDescent="0.8">
      <c r="W84" s="66"/>
      <c r="X84" s="67"/>
      <c r="Y84" s="67"/>
      <c r="Z84" s="67"/>
      <c r="AA84" s="67"/>
      <c r="AB84" s="67"/>
      <c r="AC84" s="67"/>
      <c r="AD84" s="68"/>
      <c r="AE84" s="69"/>
      <c r="AG84" s="67"/>
      <c r="AH84" s="67"/>
      <c r="AI84" s="67"/>
      <c r="AJ84" s="67"/>
      <c r="AK84" s="67"/>
      <c r="AL84" s="67"/>
      <c r="AM84" s="67"/>
      <c r="AN84" s="67"/>
      <c r="AO84" s="67"/>
      <c r="AP84" s="70"/>
      <c r="AQ84" s="70"/>
      <c r="AR84" s="70"/>
      <c r="AS84" s="71"/>
      <c r="AT84" s="67"/>
      <c r="AU84" s="72"/>
      <c r="AV84" s="67"/>
      <c r="AW84" s="67"/>
      <c r="AX84" s="67"/>
      <c r="AY84" s="67"/>
      <c r="AZ84" s="67"/>
    </row>
    <row r="85" spans="23:52" ht="53.25" x14ac:dyDescent="0.8">
      <c r="W85" s="66"/>
      <c r="X85" s="67"/>
      <c r="Y85" s="67"/>
      <c r="Z85" s="67"/>
      <c r="AA85" s="67"/>
      <c r="AB85" s="67"/>
      <c r="AC85" s="67"/>
      <c r="AD85" s="68"/>
      <c r="AE85" s="69"/>
      <c r="AG85" s="67"/>
      <c r="AH85" s="67"/>
      <c r="AI85" s="67"/>
      <c r="AJ85" s="67"/>
      <c r="AK85" s="67"/>
      <c r="AL85" s="67"/>
      <c r="AM85" s="67"/>
      <c r="AN85" s="67"/>
      <c r="AO85" s="67"/>
      <c r="AP85" s="70"/>
      <c r="AQ85" s="70"/>
      <c r="AR85" s="70"/>
      <c r="AS85" s="71"/>
      <c r="AT85" s="67"/>
      <c r="AU85" s="72"/>
      <c r="AV85" s="67"/>
      <c r="AW85" s="67"/>
      <c r="AX85" s="67"/>
      <c r="AY85" s="67"/>
      <c r="AZ85" s="67"/>
    </row>
    <row r="86" spans="23:52" ht="53.25" x14ac:dyDescent="0.8">
      <c r="W86" s="66"/>
      <c r="X86" s="67"/>
      <c r="Y86" s="67"/>
      <c r="Z86" s="67"/>
      <c r="AA86" s="67"/>
      <c r="AB86" s="67"/>
      <c r="AC86" s="67"/>
      <c r="AD86" s="68"/>
      <c r="AE86" s="69"/>
      <c r="AG86" s="67"/>
      <c r="AH86" s="67"/>
      <c r="AI86" s="67"/>
      <c r="AJ86" s="67"/>
      <c r="AK86" s="67"/>
      <c r="AL86" s="67"/>
      <c r="AM86" s="67"/>
      <c r="AN86" s="67"/>
      <c r="AO86" s="67"/>
      <c r="AP86" s="70"/>
      <c r="AQ86" s="70"/>
      <c r="AR86" s="70"/>
      <c r="AS86" s="71"/>
      <c r="AT86" s="67"/>
      <c r="AU86" s="72"/>
      <c r="AV86" s="67"/>
      <c r="AW86" s="67"/>
      <c r="AX86" s="67"/>
      <c r="AY86" s="67"/>
      <c r="AZ86" s="67"/>
    </row>
    <row r="87" spans="23:52" ht="53.25" x14ac:dyDescent="0.8">
      <c r="W87" s="66"/>
      <c r="X87" s="67"/>
      <c r="Y87" s="67"/>
      <c r="Z87" s="67"/>
      <c r="AA87" s="67"/>
      <c r="AB87" s="67"/>
      <c r="AC87" s="67"/>
      <c r="AD87" s="68"/>
      <c r="AE87" s="69"/>
      <c r="AG87" s="67"/>
      <c r="AH87" s="67"/>
      <c r="AI87" s="67"/>
      <c r="AJ87" s="67"/>
      <c r="AK87" s="67"/>
      <c r="AL87" s="67"/>
      <c r="AM87" s="67"/>
      <c r="AN87" s="67"/>
      <c r="AO87" s="67"/>
      <c r="AP87" s="70"/>
      <c r="AQ87" s="70"/>
      <c r="AR87" s="70"/>
      <c r="AS87" s="71"/>
      <c r="AT87" s="67"/>
      <c r="AU87" s="72"/>
      <c r="AV87" s="67"/>
      <c r="AW87" s="67"/>
      <c r="AX87" s="67"/>
      <c r="AY87" s="67"/>
      <c r="AZ87" s="67"/>
    </row>
    <row r="88" spans="23:52" ht="53.25" x14ac:dyDescent="0.8">
      <c r="W88" s="66"/>
      <c r="X88" s="67"/>
      <c r="Y88" s="67"/>
      <c r="Z88" s="67"/>
      <c r="AA88" s="67"/>
      <c r="AB88" s="67"/>
      <c r="AC88" s="67"/>
      <c r="AD88" s="68"/>
      <c r="AE88" s="69"/>
      <c r="AG88" s="67"/>
      <c r="AH88" s="67"/>
      <c r="AI88" s="67"/>
      <c r="AJ88" s="67"/>
      <c r="AK88" s="67"/>
      <c r="AL88" s="67"/>
      <c r="AM88" s="67"/>
      <c r="AN88" s="67"/>
      <c r="AO88" s="67"/>
      <c r="AP88" s="70"/>
      <c r="AQ88" s="70"/>
      <c r="AR88" s="70"/>
      <c r="AS88" s="71"/>
      <c r="AT88" s="67"/>
      <c r="AU88" s="72"/>
      <c r="AV88" s="67"/>
      <c r="AW88" s="67"/>
      <c r="AX88" s="67"/>
      <c r="AY88" s="67"/>
      <c r="AZ88" s="67"/>
    </row>
    <row r="89" spans="23:52" ht="53.25" x14ac:dyDescent="0.8">
      <c r="W89" s="66"/>
      <c r="X89" s="67"/>
      <c r="Y89" s="67"/>
      <c r="Z89" s="67"/>
      <c r="AA89" s="67"/>
      <c r="AB89" s="67"/>
      <c r="AC89" s="67"/>
      <c r="AD89" s="68"/>
      <c r="AE89" s="69"/>
      <c r="AG89" s="67"/>
      <c r="AH89" s="67"/>
      <c r="AI89" s="67"/>
      <c r="AJ89" s="67"/>
      <c r="AK89" s="67"/>
      <c r="AL89" s="67"/>
      <c r="AM89" s="67"/>
      <c r="AN89" s="67"/>
      <c r="AO89" s="67"/>
      <c r="AP89" s="70"/>
      <c r="AQ89" s="70"/>
      <c r="AR89" s="70"/>
      <c r="AS89" s="71"/>
      <c r="AT89" s="67"/>
      <c r="AU89" s="72"/>
      <c r="AV89" s="67"/>
      <c r="AW89" s="67"/>
      <c r="AX89" s="67"/>
      <c r="AY89" s="67"/>
      <c r="AZ89" s="67"/>
    </row>
    <row r="90" spans="23:52" ht="53.25" x14ac:dyDescent="0.8">
      <c r="W90" s="66"/>
      <c r="X90" s="67"/>
      <c r="Y90" s="67"/>
      <c r="Z90" s="67"/>
      <c r="AA90" s="67"/>
      <c r="AB90" s="67"/>
      <c r="AC90" s="67"/>
      <c r="AD90" s="68"/>
      <c r="AE90" s="69"/>
      <c r="AG90" s="67"/>
      <c r="AH90" s="67"/>
      <c r="AI90" s="67"/>
      <c r="AJ90" s="67"/>
      <c r="AK90" s="67"/>
      <c r="AL90" s="67"/>
      <c r="AM90" s="67"/>
      <c r="AN90" s="67"/>
      <c r="AO90" s="67"/>
      <c r="AP90" s="70"/>
      <c r="AQ90" s="70"/>
      <c r="AR90" s="70"/>
      <c r="AS90" s="71"/>
      <c r="AT90" s="67"/>
      <c r="AU90" s="72"/>
      <c r="AV90" s="67"/>
      <c r="AW90" s="67"/>
      <c r="AX90" s="67"/>
      <c r="AY90" s="67"/>
      <c r="AZ90" s="67"/>
    </row>
    <row r="91" spans="23:52" ht="53.25" x14ac:dyDescent="0.8">
      <c r="W91" s="66"/>
      <c r="X91" s="67"/>
      <c r="Y91" s="67"/>
      <c r="Z91" s="67"/>
      <c r="AA91" s="67"/>
      <c r="AB91" s="67"/>
      <c r="AC91" s="67"/>
      <c r="AD91" s="68"/>
      <c r="AE91" s="69"/>
      <c r="AG91" s="67"/>
      <c r="AH91" s="67"/>
      <c r="AI91" s="67"/>
      <c r="AJ91" s="67"/>
      <c r="AK91" s="67"/>
      <c r="AL91" s="67"/>
      <c r="AM91" s="67"/>
      <c r="AN91" s="67"/>
      <c r="AO91" s="67"/>
      <c r="AP91" s="70"/>
      <c r="AQ91" s="70"/>
      <c r="AR91" s="70"/>
      <c r="AS91" s="71"/>
      <c r="AT91" s="67"/>
      <c r="AU91" s="72"/>
      <c r="AV91" s="67"/>
      <c r="AW91" s="67"/>
      <c r="AX91" s="67"/>
      <c r="AY91" s="67"/>
      <c r="AZ91" s="67"/>
    </row>
    <row r="92" spans="23:52" ht="53.25" x14ac:dyDescent="0.8">
      <c r="W92" s="66"/>
      <c r="X92" s="67"/>
      <c r="Y92" s="67"/>
      <c r="Z92" s="67"/>
      <c r="AA92" s="67"/>
      <c r="AB92" s="67"/>
      <c r="AC92" s="67"/>
      <c r="AD92" s="68"/>
      <c r="AE92" s="69"/>
      <c r="AG92" s="67"/>
      <c r="AH92" s="67"/>
      <c r="AI92" s="67"/>
      <c r="AJ92" s="67"/>
      <c r="AK92" s="67"/>
      <c r="AL92" s="67"/>
      <c r="AM92" s="67"/>
      <c r="AN92" s="67"/>
      <c r="AO92" s="67"/>
      <c r="AP92" s="70"/>
      <c r="AQ92" s="70"/>
      <c r="AR92" s="70"/>
      <c r="AS92" s="71"/>
      <c r="AT92" s="67"/>
      <c r="AU92" s="72"/>
      <c r="AV92" s="67"/>
      <c r="AW92" s="67"/>
      <c r="AX92" s="67"/>
      <c r="AY92" s="67"/>
      <c r="AZ92" s="67"/>
    </row>
    <row r="93" spans="23:52" ht="53.25" x14ac:dyDescent="0.8">
      <c r="W93" s="66"/>
      <c r="X93" s="67"/>
      <c r="Y93" s="67"/>
      <c r="Z93" s="67"/>
      <c r="AA93" s="67"/>
      <c r="AB93" s="67"/>
      <c r="AC93" s="67"/>
      <c r="AD93" s="68"/>
      <c r="AE93" s="69"/>
      <c r="AG93" s="67"/>
      <c r="AH93" s="67"/>
      <c r="AI93" s="67"/>
      <c r="AJ93" s="67"/>
      <c r="AK93" s="67"/>
      <c r="AL93" s="67"/>
      <c r="AM93" s="67"/>
      <c r="AN93" s="67"/>
      <c r="AO93" s="67"/>
      <c r="AP93" s="70"/>
      <c r="AQ93" s="70"/>
      <c r="AR93" s="70"/>
      <c r="AS93" s="71"/>
      <c r="AT93" s="67"/>
      <c r="AU93" s="72"/>
      <c r="AV93" s="67"/>
      <c r="AW93" s="67"/>
      <c r="AX93" s="67"/>
      <c r="AY93" s="67"/>
      <c r="AZ93" s="67"/>
    </row>
    <row r="94" spans="23:52" ht="53.25" x14ac:dyDescent="0.8">
      <c r="W94" s="66"/>
      <c r="X94" s="67"/>
      <c r="Y94" s="67"/>
      <c r="Z94" s="67"/>
      <c r="AA94" s="67"/>
      <c r="AB94" s="67"/>
      <c r="AC94" s="67"/>
      <c r="AD94" s="68"/>
      <c r="AE94" s="69"/>
      <c r="AG94" s="67"/>
      <c r="AH94" s="67"/>
      <c r="AI94" s="67"/>
      <c r="AJ94" s="67"/>
      <c r="AK94" s="67"/>
      <c r="AL94" s="67"/>
      <c r="AM94" s="67"/>
      <c r="AN94" s="67"/>
      <c r="AO94" s="67"/>
      <c r="AP94" s="70"/>
      <c r="AQ94" s="70"/>
      <c r="AR94" s="70"/>
      <c r="AS94" s="71"/>
      <c r="AT94" s="67"/>
      <c r="AU94" s="72"/>
      <c r="AV94" s="67"/>
      <c r="AW94" s="67"/>
      <c r="AX94" s="67"/>
      <c r="AY94" s="67"/>
      <c r="AZ94" s="67"/>
    </row>
    <row r="95" spans="23:52" ht="53.25" x14ac:dyDescent="0.8">
      <c r="W95" s="66"/>
      <c r="X95" s="67"/>
      <c r="Y95" s="67"/>
      <c r="Z95" s="67"/>
      <c r="AA95" s="67"/>
      <c r="AB95" s="67"/>
      <c r="AC95" s="67"/>
      <c r="AD95" s="68"/>
      <c r="AE95" s="69"/>
      <c r="AG95" s="67"/>
      <c r="AH95" s="67"/>
      <c r="AI95" s="67"/>
      <c r="AJ95" s="67"/>
      <c r="AK95" s="67"/>
      <c r="AL95" s="67"/>
      <c r="AM95" s="67"/>
      <c r="AN95" s="67"/>
      <c r="AO95" s="67"/>
      <c r="AP95" s="70"/>
      <c r="AQ95" s="70"/>
      <c r="AR95" s="70"/>
      <c r="AS95" s="71"/>
      <c r="AT95" s="67"/>
      <c r="AU95" s="72"/>
      <c r="AV95" s="67"/>
      <c r="AW95" s="67"/>
      <c r="AX95" s="67"/>
      <c r="AY95" s="67"/>
      <c r="AZ95" s="67"/>
    </row>
    <row r="96" spans="23:52" ht="53.25" x14ac:dyDescent="0.8">
      <c r="W96" s="66"/>
      <c r="X96" s="67"/>
      <c r="Y96" s="67"/>
      <c r="Z96" s="67"/>
      <c r="AA96" s="67"/>
      <c r="AB96" s="67"/>
      <c r="AC96" s="67"/>
      <c r="AD96" s="68"/>
      <c r="AE96" s="69"/>
      <c r="AG96" s="67"/>
      <c r="AH96" s="67"/>
      <c r="AI96" s="67"/>
      <c r="AJ96" s="67"/>
      <c r="AK96" s="67"/>
      <c r="AL96" s="67"/>
      <c r="AM96" s="67"/>
      <c r="AN96" s="67"/>
      <c r="AO96" s="67"/>
      <c r="AP96" s="70"/>
      <c r="AQ96" s="70"/>
      <c r="AR96" s="70"/>
      <c r="AS96" s="71"/>
      <c r="AT96" s="67"/>
      <c r="AU96" s="72"/>
      <c r="AV96" s="67"/>
      <c r="AW96" s="67"/>
      <c r="AX96" s="67"/>
      <c r="AY96" s="67"/>
      <c r="AZ96" s="67"/>
    </row>
    <row r="97" spans="23:52" ht="53.25" x14ac:dyDescent="0.8">
      <c r="W97" s="66"/>
      <c r="X97" s="67"/>
      <c r="Y97" s="67"/>
      <c r="Z97" s="67"/>
      <c r="AA97" s="67"/>
      <c r="AB97" s="67"/>
      <c r="AC97" s="67"/>
      <c r="AD97" s="68"/>
      <c r="AE97" s="69"/>
      <c r="AG97" s="67"/>
      <c r="AH97" s="67"/>
      <c r="AI97" s="67"/>
      <c r="AJ97" s="67"/>
      <c r="AK97" s="67"/>
      <c r="AL97" s="67"/>
      <c r="AM97" s="67"/>
      <c r="AN97" s="67"/>
      <c r="AO97" s="67"/>
      <c r="AP97" s="70"/>
      <c r="AQ97" s="70"/>
      <c r="AR97" s="70"/>
      <c r="AS97" s="71"/>
      <c r="AT97" s="67"/>
      <c r="AU97" s="72"/>
      <c r="AV97" s="67"/>
      <c r="AW97" s="67"/>
      <c r="AX97" s="67"/>
      <c r="AY97" s="67"/>
      <c r="AZ97" s="67"/>
    </row>
    <row r="98" spans="23:52" ht="53.25" x14ac:dyDescent="0.8">
      <c r="W98" s="66"/>
      <c r="X98" s="67"/>
      <c r="Y98" s="67"/>
      <c r="Z98" s="67"/>
      <c r="AA98" s="67"/>
      <c r="AB98" s="67"/>
      <c r="AC98" s="67"/>
      <c r="AD98" s="68"/>
      <c r="AE98" s="69"/>
      <c r="AG98" s="67"/>
      <c r="AH98" s="67"/>
      <c r="AI98" s="67"/>
      <c r="AJ98" s="67"/>
      <c r="AK98" s="67"/>
      <c r="AL98" s="67"/>
      <c r="AM98" s="67"/>
      <c r="AN98" s="67"/>
      <c r="AO98" s="67"/>
      <c r="AP98" s="70"/>
      <c r="AQ98" s="70"/>
      <c r="AR98" s="70"/>
      <c r="AS98" s="71"/>
      <c r="AT98" s="67"/>
      <c r="AU98" s="72"/>
      <c r="AV98" s="67"/>
      <c r="AW98" s="67"/>
      <c r="AX98" s="67"/>
      <c r="AY98" s="67"/>
      <c r="AZ98" s="67"/>
    </row>
    <row r="99" spans="23:52" ht="53.25" x14ac:dyDescent="0.8">
      <c r="W99" s="66"/>
      <c r="X99" s="67"/>
      <c r="Y99" s="67"/>
      <c r="Z99" s="67"/>
      <c r="AA99" s="67"/>
      <c r="AB99" s="67"/>
      <c r="AC99" s="67"/>
      <c r="AD99" s="68"/>
      <c r="AE99" s="69"/>
      <c r="AG99" s="67"/>
      <c r="AH99" s="67"/>
      <c r="AI99" s="67"/>
      <c r="AJ99" s="67"/>
      <c r="AK99" s="67"/>
      <c r="AL99" s="67"/>
      <c r="AM99" s="67"/>
      <c r="AN99" s="67"/>
      <c r="AO99" s="67"/>
      <c r="AP99" s="70"/>
      <c r="AQ99" s="70"/>
      <c r="AR99" s="70"/>
      <c r="AS99" s="71"/>
      <c r="AT99" s="67"/>
      <c r="AU99" s="72"/>
      <c r="AV99" s="67"/>
      <c r="AW99" s="67"/>
      <c r="AX99" s="67"/>
      <c r="AY99" s="67"/>
      <c r="AZ99" s="67"/>
    </row>
    <row r="100" spans="23:52" ht="53.25" x14ac:dyDescent="0.8">
      <c r="W100" s="66"/>
      <c r="X100" s="67"/>
      <c r="Y100" s="67"/>
      <c r="Z100" s="67"/>
      <c r="AA100" s="67"/>
      <c r="AB100" s="67"/>
      <c r="AC100" s="67"/>
      <c r="AD100" s="68"/>
      <c r="AE100" s="69"/>
      <c r="AG100" s="67"/>
      <c r="AH100" s="67"/>
      <c r="AI100" s="67"/>
      <c r="AJ100" s="67"/>
      <c r="AK100" s="67"/>
      <c r="AL100" s="67"/>
      <c r="AM100" s="67"/>
      <c r="AN100" s="67"/>
      <c r="AO100" s="67"/>
      <c r="AP100" s="70"/>
      <c r="AQ100" s="70"/>
      <c r="AR100" s="70"/>
      <c r="AS100" s="71"/>
      <c r="AT100" s="67"/>
      <c r="AU100" s="72"/>
      <c r="AV100" s="67"/>
      <c r="AW100" s="67"/>
      <c r="AX100" s="67"/>
      <c r="AY100" s="67"/>
      <c r="AZ100" s="67"/>
    </row>
    <row r="101" spans="23:52" ht="53.25" x14ac:dyDescent="0.8">
      <c r="W101" s="66"/>
      <c r="X101" s="67"/>
      <c r="Y101" s="67"/>
      <c r="Z101" s="67"/>
      <c r="AA101" s="67"/>
      <c r="AB101" s="67"/>
      <c r="AC101" s="67"/>
      <c r="AD101" s="68"/>
      <c r="AE101" s="69"/>
      <c r="AG101" s="67"/>
      <c r="AH101" s="67"/>
      <c r="AI101" s="67"/>
      <c r="AJ101" s="67"/>
      <c r="AK101" s="67"/>
      <c r="AL101" s="67"/>
      <c r="AM101" s="67"/>
      <c r="AN101" s="67"/>
      <c r="AO101" s="67"/>
      <c r="AP101" s="70"/>
      <c r="AQ101" s="70"/>
      <c r="AR101" s="70"/>
      <c r="AS101" s="71"/>
      <c r="AT101" s="67"/>
      <c r="AU101" s="72"/>
      <c r="AV101" s="67"/>
      <c r="AW101" s="67"/>
      <c r="AX101" s="67"/>
      <c r="AY101" s="67"/>
      <c r="AZ101" s="67"/>
    </row>
    <row r="102" spans="23:52" ht="53.25" x14ac:dyDescent="0.8">
      <c r="W102" s="66"/>
      <c r="X102" s="67"/>
      <c r="Y102" s="67"/>
      <c r="Z102" s="67"/>
      <c r="AA102" s="67"/>
      <c r="AB102" s="67"/>
      <c r="AC102" s="67"/>
      <c r="AD102" s="68"/>
      <c r="AE102" s="69"/>
      <c r="AG102" s="67"/>
      <c r="AH102" s="67"/>
      <c r="AI102" s="67"/>
      <c r="AJ102" s="67"/>
      <c r="AK102" s="67"/>
      <c r="AL102" s="67"/>
      <c r="AM102" s="67"/>
      <c r="AN102" s="67"/>
      <c r="AO102" s="67"/>
      <c r="AP102" s="70"/>
      <c r="AQ102" s="70"/>
      <c r="AR102" s="70"/>
      <c r="AS102" s="71"/>
      <c r="AT102" s="67"/>
      <c r="AU102" s="72"/>
      <c r="AV102" s="67"/>
      <c r="AW102" s="67"/>
      <c r="AX102" s="67"/>
      <c r="AY102" s="67"/>
      <c r="AZ102" s="67"/>
    </row>
    <row r="103" spans="23:52" ht="53.25" x14ac:dyDescent="0.8">
      <c r="W103" s="66"/>
      <c r="X103" s="67"/>
      <c r="Y103" s="67"/>
      <c r="Z103" s="67"/>
      <c r="AA103" s="67"/>
      <c r="AB103" s="67"/>
      <c r="AC103" s="67"/>
      <c r="AD103" s="68"/>
      <c r="AE103" s="69"/>
      <c r="AG103" s="67"/>
      <c r="AH103" s="67"/>
      <c r="AI103" s="67"/>
      <c r="AJ103" s="67"/>
      <c r="AK103" s="67"/>
      <c r="AL103" s="67"/>
      <c r="AM103" s="67"/>
      <c r="AN103" s="67"/>
      <c r="AO103" s="67"/>
      <c r="AP103" s="70"/>
      <c r="AQ103" s="70"/>
      <c r="AR103" s="70"/>
      <c r="AS103" s="71"/>
      <c r="AT103" s="67"/>
      <c r="AU103" s="72"/>
      <c r="AV103" s="67"/>
      <c r="AW103" s="67"/>
      <c r="AX103" s="67"/>
      <c r="AY103" s="67"/>
      <c r="AZ103" s="67"/>
    </row>
    <row r="104" spans="23:52" ht="53.25" x14ac:dyDescent="0.8">
      <c r="W104" s="66"/>
      <c r="X104" s="67"/>
      <c r="Y104" s="67"/>
      <c r="Z104" s="67"/>
      <c r="AA104" s="67"/>
      <c r="AB104" s="67"/>
      <c r="AC104" s="67"/>
      <c r="AD104" s="68"/>
      <c r="AE104" s="69"/>
      <c r="AG104" s="67"/>
      <c r="AH104" s="67"/>
      <c r="AI104" s="67"/>
      <c r="AJ104" s="67"/>
      <c r="AK104" s="67"/>
      <c r="AL104" s="67"/>
      <c r="AM104" s="67"/>
      <c r="AN104" s="67"/>
      <c r="AO104" s="67"/>
      <c r="AP104" s="70"/>
      <c r="AQ104" s="70"/>
      <c r="AR104" s="70"/>
      <c r="AS104" s="71"/>
      <c r="AT104" s="67"/>
      <c r="AU104" s="72"/>
      <c r="AV104" s="67"/>
      <c r="AW104" s="67"/>
      <c r="AX104" s="67"/>
      <c r="AY104" s="67"/>
      <c r="AZ104" s="67"/>
    </row>
    <row r="105" spans="23:52" ht="53.25" x14ac:dyDescent="0.8">
      <c r="W105" s="66"/>
      <c r="X105" s="67"/>
      <c r="Y105" s="67"/>
      <c r="Z105" s="67"/>
      <c r="AA105" s="67"/>
      <c r="AB105" s="67"/>
      <c r="AC105" s="67"/>
      <c r="AD105" s="68"/>
      <c r="AE105" s="69"/>
      <c r="AG105" s="67"/>
      <c r="AH105" s="67"/>
      <c r="AI105" s="67"/>
      <c r="AJ105" s="67"/>
      <c r="AK105" s="67"/>
      <c r="AL105" s="67"/>
      <c r="AM105" s="67"/>
      <c r="AN105" s="67"/>
      <c r="AO105" s="67"/>
      <c r="AP105" s="70"/>
      <c r="AQ105" s="70"/>
      <c r="AR105" s="70"/>
      <c r="AS105" s="71"/>
      <c r="AT105" s="67"/>
      <c r="AU105" s="72"/>
      <c r="AV105" s="67"/>
      <c r="AW105" s="67"/>
      <c r="AX105" s="67"/>
      <c r="AY105" s="67"/>
      <c r="AZ105" s="67"/>
    </row>
    <row r="106" spans="23:52" ht="53.25" x14ac:dyDescent="0.8">
      <c r="W106" s="66"/>
      <c r="X106" s="67"/>
      <c r="Y106" s="67"/>
      <c r="Z106" s="67"/>
      <c r="AA106" s="67"/>
      <c r="AB106" s="67"/>
      <c r="AC106" s="67"/>
      <c r="AD106" s="68"/>
      <c r="AE106" s="69"/>
      <c r="AG106" s="67"/>
      <c r="AH106" s="67"/>
      <c r="AI106" s="67"/>
      <c r="AJ106" s="67"/>
      <c r="AK106" s="67"/>
      <c r="AL106" s="67"/>
      <c r="AM106" s="67"/>
      <c r="AN106" s="67"/>
      <c r="AO106" s="67"/>
      <c r="AP106" s="70"/>
      <c r="AQ106" s="70"/>
      <c r="AR106" s="70"/>
      <c r="AS106" s="71"/>
      <c r="AT106" s="67"/>
      <c r="AU106" s="72"/>
      <c r="AV106" s="67"/>
      <c r="AW106" s="67"/>
      <c r="AX106" s="67"/>
      <c r="AY106" s="67"/>
      <c r="AZ106" s="67"/>
    </row>
    <row r="107" spans="23:52" ht="53.25" x14ac:dyDescent="0.8">
      <c r="W107" s="66"/>
      <c r="X107" s="67"/>
      <c r="Y107" s="67"/>
      <c r="Z107" s="67"/>
      <c r="AA107" s="67"/>
      <c r="AB107" s="67"/>
      <c r="AC107" s="67"/>
      <c r="AD107" s="68"/>
      <c r="AE107" s="69"/>
      <c r="AG107" s="67"/>
      <c r="AH107" s="67"/>
      <c r="AI107" s="67"/>
      <c r="AJ107" s="67"/>
      <c r="AK107" s="67"/>
      <c r="AL107" s="67"/>
      <c r="AM107" s="67"/>
      <c r="AN107" s="67"/>
      <c r="AO107" s="67"/>
      <c r="AP107" s="70"/>
      <c r="AQ107" s="70"/>
      <c r="AR107" s="70"/>
      <c r="AS107" s="71"/>
      <c r="AT107" s="67"/>
      <c r="AU107" s="72"/>
      <c r="AV107" s="67"/>
      <c r="AW107" s="67"/>
      <c r="AX107" s="67"/>
      <c r="AY107" s="67"/>
      <c r="AZ107" s="67"/>
    </row>
    <row r="108" spans="23:52" ht="53.25" x14ac:dyDescent="0.8">
      <c r="W108" s="66"/>
      <c r="X108" s="67"/>
      <c r="Y108" s="67"/>
      <c r="Z108" s="67"/>
      <c r="AA108" s="67"/>
      <c r="AB108" s="67"/>
      <c r="AC108" s="67"/>
      <c r="AD108" s="68"/>
      <c r="AE108" s="69"/>
      <c r="AG108" s="67"/>
      <c r="AH108" s="67"/>
      <c r="AI108" s="67"/>
      <c r="AJ108" s="67"/>
      <c r="AK108" s="67"/>
      <c r="AL108" s="67"/>
      <c r="AM108" s="67"/>
      <c r="AN108" s="67"/>
      <c r="AO108" s="67"/>
      <c r="AP108" s="70"/>
      <c r="AQ108" s="70"/>
      <c r="AR108" s="70"/>
      <c r="AS108" s="71"/>
      <c r="AT108" s="67"/>
      <c r="AU108" s="72"/>
      <c r="AV108" s="67"/>
      <c r="AW108" s="67"/>
      <c r="AX108" s="67"/>
      <c r="AY108" s="67"/>
      <c r="AZ108" s="67"/>
    </row>
    <row r="109" spans="23:52" ht="53.25" x14ac:dyDescent="0.8">
      <c r="W109" s="66"/>
      <c r="X109" s="67"/>
      <c r="Y109" s="67"/>
      <c r="Z109" s="67"/>
      <c r="AA109" s="67"/>
      <c r="AB109" s="67"/>
      <c r="AC109" s="67"/>
      <c r="AD109" s="68"/>
      <c r="AE109" s="69"/>
      <c r="AG109" s="67"/>
      <c r="AH109" s="67"/>
      <c r="AI109" s="67"/>
      <c r="AJ109" s="67"/>
      <c r="AK109" s="67"/>
      <c r="AL109" s="67"/>
      <c r="AM109" s="67"/>
      <c r="AN109" s="67"/>
      <c r="AO109" s="67"/>
      <c r="AP109" s="70"/>
      <c r="AQ109" s="70"/>
      <c r="AR109" s="70"/>
      <c r="AS109" s="71"/>
      <c r="AT109" s="67"/>
      <c r="AU109" s="72"/>
      <c r="AV109" s="67"/>
      <c r="AW109" s="67"/>
      <c r="AX109" s="67"/>
      <c r="AY109" s="67"/>
      <c r="AZ109" s="67"/>
    </row>
    <row r="110" spans="23:52" ht="53.25" x14ac:dyDescent="0.8">
      <c r="W110" s="66"/>
      <c r="X110" s="67"/>
      <c r="Y110" s="67"/>
      <c r="Z110" s="67"/>
      <c r="AA110" s="67"/>
      <c r="AB110" s="67"/>
      <c r="AC110" s="67"/>
      <c r="AD110" s="68"/>
      <c r="AE110" s="69"/>
      <c r="AG110" s="67"/>
      <c r="AH110" s="67"/>
      <c r="AI110" s="67"/>
      <c r="AJ110" s="67"/>
      <c r="AK110" s="67"/>
      <c r="AL110" s="67"/>
      <c r="AM110" s="67"/>
      <c r="AN110" s="67"/>
      <c r="AO110" s="67"/>
      <c r="AP110" s="70"/>
      <c r="AQ110" s="70"/>
      <c r="AR110" s="70"/>
      <c r="AS110" s="71"/>
      <c r="AT110" s="67"/>
      <c r="AU110" s="72"/>
      <c r="AV110" s="67"/>
      <c r="AW110" s="67"/>
      <c r="AX110" s="67"/>
      <c r="AY110" s="67"/>
      <c r="AZ110" s="67"/>
    </row>
    <row r="111" spans="23:52" ht="53.25" x14ac:dyDescent="0.8">
      <c r="W111" s="66"/>
      <c r="X111" s="67"/>
      <c r="Y111" s="67"/>
      <c r="Z111" s="67"/>
      <c r="AA111" s="67"/>
      <c r="AB111" s="67"/>
      <c r="AC111" s="67"/>
      <c r="AD111" s="68"/>
      <c r="AE111" s="69"/>
      <c r="AG111" s="67"/>
      <c r="AH111" s="67"/>
      <c r="AI111" s="67"/>
      <c r="AJ111" s="67"/>
      <c r="AK111" s="67"/>
      <c r="AL111" s="67"/>
      <c r="AM111" s="67"/>
      <c r="AN111" s="67"/>
      <c r="AO111" s="67"/>
      <c r="AP111" s="70"/>
      <c r="AQ111" s="70"/>
      <c r="AR111" s="70"/>
      <c r="AS111" s="71"/>
      <c r="AT111" s="67"/>
      <c r="AU111" s="72"/>
      <c r="AV111" s="67"/>
      <c r="AW111" s="67"/>
      <c r="AX111" s="67"/>
      <c r="AY111" s="67"/>
      <c r="AZ111" s="67"/>
    </row>
    <row r="112" spans="23:52" ht="53.25" x14ac:dyDescent="0.8">
      <c r="W112" s="66"/>
      <c r="X112" s="67"/>
      <c r="Y112" s="67"/>
      <c r="Z112" s="67"/>
      <c r="AA112" s="67"/>
      <c r="AB112" s="67"/>
      <c r="AC112" s="67"/>
      <c r="AD112" s="68"/>
      <c r="AE112" s="69"/>
      <c r="AG112" s="67"/>
      <c r="AH112" s="67"/>
      <c r="AI112" s="67"/>
      <c r="AJ112" s="67"/>
      <c r="AK112" s="67"/>
      <c r="AL112" s="67"/>
      <c r="AM112" s="67"/>
      <c r="AN112" s="67"/>
      <c r="AO112" s="67"/>
      <c r="AP112" s="70"/>
      <c r="AQ112" s="70"/>
      <c r="AR112" s="70"/>
      <c r="AS112" s="71"/>
      <c r="AT112" s="67"/>
      <c r="AU112" s="72"/>
      <c r="AV112" s="67"/>
      <c r="AW112" s="67"/>
      <c r="AX112" s="67"/>
      <c r="AY112" s="67"/>
      <c r="AZ112" s="67"/>
    </row>
    <row r="113" spans="23:52" ht="53.25" x14ac:dyDescent="0.8">
      <c r="W113" s="66"/>
      <c r="X113" s="67"/>
      <c r="Y113" s="67"/>
      <c r="Z113" s="67"/>
      <c r="AA113" s="67"/>
      <c r="AB113" s="67"/>
      <c r="AC113" s="67"/>
      <c r="AD113" s="68"/>
      <c r="AE113" s="69"/>
      <c r="AG113" s="67"/>
      <c r="AH113" s="67"/>
      <c r="AI113" s="67"/>
      <c r="AJ113" s="67"/>
      <c r="AK113" s="67"/>
      <c r="AL113" s="67"/>
      <c r="AM113" s="67"/>
      <c r="AN113" s="67"/>
      <c r="AO113" s="67"/>
      <c r="AP113" s="70"/>
      <c r="AQ113" s="70"/>
      <c r="AR113" s="70"/>
      <c r="AS113" s="71"/>
      <c r="AT113" s="67"/>
      <c r="AU113" s="72"/>
      <c r="AV113" s="67"/>
      <c r="AW113" s="67"/>
      <c r="AX113" s="67"/>
      <c r="AY113" s="67"/>
      <c r="AZ113" s="67"/>
    </row>
    <row r="114" spans="23:52" ht="53.25" x14ac:dyDescent="0.8">
      <c r="W114" s="66"/>
      <c r="X114" s="67"/>
      <c r="Y114" s="67"/>
      <c r="Z114" s="67"/>
      <c r="AA114" s="67"/>
      <c r="AB114" s="67"/>
      <c r="AC114" s="67"/>
      <c r="AD114" s="68"/>
      <c r="AE114" s="69"/>
      <c r="AG114" s="67"/>
      <c r="AH114" s="67"/>
      <c r="AI114" s="67"/>
      <c r="AJ114" s="67"/>
      <c r="AK114" s="67"/>
      <c r="AL114" s="67"/>
      <c r="AM114" s="67"/>
      <c r="AN114" s="67"/>
      <c r="AO114" s="67"/>
      <c r="AP114" s="70"/>
      <c r="AQ114" s="70"/>
      <c r="AR114" s="70"/>
      <c r="AS114" s="71"/>
      <c r="AT114" s="67"/>
      <c r="AU114" s="72"/>
      <c r="AV114" s="67"/>
      <c r="AW114" s="67"/>
      <c r="AX114" s="67"/>
      <c r="AY114" s="67"/>
      <c r="AZ114" s="67"/>
    </row>
    <row r="115" spans="23:52" ht="53.25" x14ac:dyDescent="0.8">
      <c r="W115" s="66"/>
      <c r="X115" s="67"/>
      <c r="Y115" s="67"/>
      <c r="Z115" s="67"/>
      <c r="AA115" s="67"/>
      <c r="AB115" s="67"/>
      <c r="AC115" s="67"/>
      <c r="AD115" s="68"/>
      <c r="AE115" s="69"/>
      <c r="AG115" s="67"/>
      <c r="AH115" s="67"/>
      <c r="AI115" s="67"/>
      <c r="AJ115" s="67"/>
      <c r="AK115" s="67"/>
      <c r="AL115" s="67"/>
      <c r="AM115" s="67"/>
      <c r="AN115" s="67"/>
      <c r="AO115" s="67"/>
      <c r="AP115" s="70"/>
      <c r="AQ115" s="70"/>
      <c r="AR115" s="70"/>
      <c r="AS115" s="71"/>
      <c r="AT115" s="67"/>
      <c r="AU115" s="72"/>
      <c r="AV115" s="67"/>
      <c r="AW115" s="67"/>
      <c r="AX115" s="67"/>
      <c r="AY115" s="67"/>
      <c r="AZ115" s="67"/>
    </row>
    <row r="116" spans="23:52" ht="53.25" x14ac:dyDescent="0.8">
      <c r="W116" s="66"/>
      <c r="X116" s="67"/>
      <c r="Y116" s="67"/>
      <c r="Z116" s="67"/>
      <c r="AA116" s="67"/>
      <c r="AB116" s="67"/>
      <c r="AC116" s="67"/>
      <c r="AD116" s="68"/>
      <c r="AE116" s="69"/>
      <c r="AG116" s="67"/>
      <c r="AH116" s="67"/>
      <c r="AI116" s="67"/>
      <c r="AJ116" s="67"/>
      <c r="AK116" s="67"/>
      <c r="AL116" s="67"/>
      <c r="AM116" s="67"/>
      <c r="AN116" s="67"/>
      <c r="AO116" s="67"/>
      <c r="AP116" s="70"/>
      <c r="AQ116" s="70"/>
      <c r="AR116" s="70"/>
      <c r="AS116" s="71"/>
      <c r="AT116" s="67"/>
      <c r="AU116" s="72"/>
      <c r="AV116" s="67"/>
      <c r="AW116" s="67"/>
      <c r="AX116" s="67"/>
      <c r="AY116" s="67"/>
      <c r="AZ116" s="67"/>
    </row>
    <row r="117" spans="23:52" ht="53.25" x14ac:dyDescent="0.8">
      <c r="W117" s="66"/>
      <c r="X117" s="67"/>
      <c r="Y117" s="67"/>
      <c r="Z117" s="67"/>
      <c r="AA117" s="67"/>
      <c r="AB117" s="67"/>
      <c r="AC117" s="67"/>
      <c r="AD117" s="68"/>
      <c r="AE117" s="69"/>
      <c r="AG117" s="67"/>
      <c r="AH117" s="67"/>
      <c r="AI117" s="67"/>
      <c r="AJ117" s="67"/>
      <c r="AK117" s="67"/>
      <c r="AL117" s="67"/>
      <c r="AM117" s="67"/>
      <c r="AN117" s="67"/>
      <c r="AO117" s="67"/>
      <c r="AP117" s="70"/>
      <c r="AQ117" s="70"/>
      <c r="AR117" s="70"/>
      <c r="AS117" s="71"/>
      <c r="AT117" s="67"/>
      <c r="AU117" s="72"/>
      <c r="AV117" s="67"/>
      <c r="AW117" s="67"/>
      <c r="AX117" s="67"/>
      <c r="AY117" s="67"/>
      <c r="AZ117" s="67"/>
    </row>
    <row r="118" spans="23:52" ht="53.25" x14ac:dyDescent="0.8">
      <c r="W118" s="66"/>
      <c r="X118" s="67"/>
      <c r="Y118" s="67"/>
      <c r="Z118" s="67"/>
      <c r="AA118" s="67"/>
      <c r="AB118" s="67"/>
      <c r="AC118" s="67"/>
      <c r="AD118" s="68"/>
      <c r="AE118" s="69"/>
      <c r="AG118" s="67"/>
      <c r="AH118" s="67"/>
      <c r="AI118" s="67"/>
      <c r="AJ118" s="67"/>
      <c r="AK118" s="67"/>
      <c r="AL118" s="67"/>
      <c r="AM118" s="67"/>
      <c r="AN118" s="67"/>
      <c r="AO118" s="67"/>
      <c r="AP118" s="70"/>
      <c r="AQ118" s="70"/>
      <c r="AR118" s="70"/>
      <c r="AS118" s="71"/>
      <c r="AT118" s="67"/>
      <c r="AU118" s="72"/>
      <c r="AV118" s="67"/>
      <c r="AW118" s="67"/>
      <c r="AX118" s="67"/>
      <c r="AY118" s="67"/>
      <c r="AZ118" s="67"/>
    </row>
    <row r="119" spans="23:52" ht="53.25" x14ac:dyDescent="0.8">
      <c r="W119" s="66"/>
      <c r="X119" s="67"/>
      <c r="Y119" s="67"/>
      <c r="Z119" s="67"/>
      <c r="AA119" s="67"/>
      <c r="AB119" s="67"/>
      <c r="AC119" s="67"/>
      <c r="AD119" s="68"/>
      <c r="AE119" s="69"/>
      <c r="AG119" s="67"/>
      <c r="AH119" s="67"/>
      <c r="AI119" s="67"/>
      <c r="AJ119" s="67"/>
      <c r="AK119" s="67"/>
      <c r="AL119" s="67"/>
      <c r="AM119" s="67"/>
      <c r="AN119" s="67"/>
      <c r="AO119" s="67"/>
      <c r="AP119" s="70"/>
      <c r="AQ119" s="70"/>
      <c r="AR119" s="70"/>
      <c r="AS119" s="71"/>
      <c r="AT119" s="67"/>
      <c r="AU119" s="72"/>
      <c r="AV119" s="67"/>
      <c r="AW119" s="67"/>
      <c r="AX119" s="67"/>
      <c r="AY119" s="67"/>
      <c r="AZ119" s="67"/>
    </row>
    <row r="120" spans="23:52" ht="53.25" x14ac:dyDescent="0.8">
      <c r="W120" s="66"/>
      <c r="X120" s="67"/>
      <c r="Y120" s="67"/>
      <c r="Z120" s="67"/>
      <c r="AA120" s="67"/>
      <c r="AB120" s="67"/>
      <c r="AC120" s="67"/>
      <c r="AD120" s="68"/>
      <c r="AE120" s="69"/>
      <c r="AG120" s="67"/>
      <c r="AH120" s="67"/>
      <c r="AI120" s="67"/>
      <c r="AJ120" s="67"/>
      <c r="AK120" s="67"/>
      <c r="AL120" s="67"/>
      <c r="AM120" s="67"/>
      <c r="AN120" s="67"/>
      <c r="AO120" s="67"/>
      <c r="AP120" s="70"/>
      <c r="AQ120" s="70"/>
      <c r="AR120" s="70"/>
      <c r="AS120" s="71"/>
      <c r="AT120" s="67"/>
      <c r="AU120" s="72"/>
      <c r="AV120" s="67"/>
      <c r="AW120" s="67"/>
      <c r="AX120" s="67"/>
      <c r="AY120" s="67"/>
      <c r="AZ120" s="67"/>
    </row>
    <row r="121" spans="23:52" ht="53.25" x14ac:dyDescent="0.8">
      <c r="W121" s="66"/>
      <c r="X121" s="67"/>
      <c r="Y121" s="67"/>
      <c r="Z121" s="67"/>
      <c r="AA121" s="67"/>
      <c r="AB121" s="67"/>
      <c r="AC121" s="67"/>
      <c r="AD121" s="68"/>
      <c r="AE121" s="69"/>
      <c r="AG121" s="67"/>
      <c r="AH121" s="67"/>
      <c r="AI121" s="67"/>
      <c r="AJ121" s="67"/>
      <c r="AK121" s="67"/>
      <c r="AL121" s="67"/>
      <c r="AM121" s="67"/>
      <c r="AN121" s="67"/>
      <c r="AO121" s="67"/>
      <c r="AP121" s="70"/>
      <c r="AQ121" s="70"/>
      <c r="AR121" s="70"/>
      <c r="AS121" s="71"/>
      <c r="AT121" s="67"/>
      <c r="AU121" s="72"/>
      <c r="AV121" s="67"/>
      <c r="AW121" s="67"/>
      <c r="AX121" s="67"/>
      <c r="AY121" s="67"/>
      <c r="AZ121" s="67"/>
    </row>
    <row r="122" spans="23:52" ht="53.25" x14ac:dyDescent="0.8">
      <c r="W122" s="66"/>
      <c r="X122" s="67"/>
      <c r="Y122" s="67"/>
      <c r="Z122" s="67"/>
      <c r="AA122" s="67"/>
      <c r="AB122" s="67"/>
      <c r="AC122" s="67"/>
      <c r="AD122" s="68"/>
      <c r="AE122" s="69"/>
      <c r="AG122" s="67"/>
      <c r="AH122" s="67"/>
      <c r="AI122" s="67"/>
      <c r="AJ122" s="67"/>
      <c r="AK122" s="67"/>
      <c r="AL122" s="67"/>
      <c r="AM122" s="67"/>
      <c r="AN122" s="67"/>
      <c r="AO122" s="67"/>
      <c r="AP122" s="70"/>
      <c r="AQ122" s="70"/>
      <c r="AR122" s="70"/>
      <c r="AS122" s="71"/>
      <c r="AT122" s="67"/>
      <c r="AU122" s="72"/>
      <c r="AV122" s="67"/>
      <c r="AW122" s="67"/>
      <c r="AX122" s="67"/>
      <c r="AY122" s="67"/>
      <c r="AZ122" s="67"/>
    </row>
    <row r="123" spans="23:52" ht="53.25" x14ac:dyDescent="0.8">
      <c r="W123" s="66"/>
      <c r="X123" s="67"/>
      <c r="Y123" s="67"/>
      <c r="Z123" s="67"/>
      <c r="AA123" s="67"/>
      <c r="AB123" s="67"/>
      <c r="AC123" s="67"/>
      <c r="AD123" s="68"/>
      <c r="AE123" s="69"/>
      <c r="AG123" s="67"/>
      <c r="AH123" s="67"/>
      <c r="AI123" s="67"/>
      <c r="AJ123" s="67"/>
      <c r="AK123" s="67"/>
      <c r="AL123" s="67"/>
      <c r="AM123" s="67"/>
      <c r="AN123" s="67"/>
      <c r="AO123" s="67"/>
      <c r="AP123" s="70"/>
      <c r="AQ123" s="70"/>
      <c r="AR123" s="70"/>
      <c r="AS123" s="71"/>
      <c r="AT123" s="67"/>
      <c r="AU123" s="72"/>
      <c r="AV123" s="67"/>
      <c r="AW123" s="67"/>
      <c r="AX123" s="67"/>
      <c r="AY123" s="67"/>
      <c r="AZ123" s="67"/>
    </row>
    <row r="124" spans="23:52" ht="53.25" x14ac:dyDescent="0.8">
      <c r="W124" s="66"/>
      <c r="X124" s="67"/>
      <c r="Y124" s="67"/>
      <c r="Z124" s="67"/>
      <c r="AA124" s="67"/>
      <c r="AB124" s="67"/>
      <c r="AC124" s="67"/>
      <c r="AD124" s="68"/>
      <c r="AE124" s="69"/>
      <c r="AG124" s="67"/>
      <c r="AH124" s="67"/>
      <c r="AI124" s="67"/>
      <c r="AJ124" s="67"/>
      <c r="AK124" s="67"/>
      <c r="AL124" s="67"/>
      <c r="AM124" s="67"/>
      <c r="AN124" s="67"/>
      <c r="AO124" s="67"/>
      <c r="AP124" s="70"/>
      <c r="AQ124" s="70"/>
      <c r="AR124" s="70"/>
      <c r="AS124" s="71"/>
      <c r="AT124" s="67"/>
      <c r="AU124" s="72"/>
      <c r="AV124" s="67"/>
      <c r="AW124" s="67"/>
      <c r="AX124" s="67"/>
      <c r="AY124" s="67"/>
      <c r="AZ124" s="67"/>
    </row>
    <row r="125" spans="23:52" ht="53.25" x14ac:dyDescent="0.8">
      <c r="W125" s="66"/>
      <c r="X125" s="67"/>
      <c r="Y125" s="67"/>
      <c r="Z125" s="67"/>
      <c r="AA125" s="67"/>
      <c r="AB125" s="67"/>
      <c r="AC125" s="67"/>
      <c r="AD125" s="68"/>
      <c r="AE125" s="69"/>
      <c r="AG125" s="67"/>
      <c r="AH125" s="67"/>
      <c r="AI125" s="67"/>
      <c r="AJ125" s="67"/>
      <c r="AK125" s="67"/>
      <c r="AL125" s="67"/>
      <c r="AM125" s="67"/>
      <c r="AN125" s="67"/>
      <c r="AO125" s="67"/>
      <c r="AP125" s="70"/>
      <c r="AQ125" s="70"/>
      <c r="AR125" s="70"/>
      <c r="AS125" s="71"/>
      <c r="AT125" s="67"/>
      <c r="AU125" s="72"/>
      <c r="AV125" s="67"/>
      <c r="AW125" s="67"/>
      <c r="AX125" s="67"/>
      <c r="AY125" s="67"/>
      <c r="AZ125" s="67"/>
    </row>
    <row r="126" spans="23:52" ht="53.25" x14ac:dyDescent="0.8">
      <c r="W126" s="66"/>
      <c r="X126" s="67"/>
      <c r="Y126" s="67"/>
      <c r="Z126" s="67"/>
      <c r="AA126" s="67"/>
      <c r="AB126" s="67"/>
      <c r="AC126" s="67"/>
      <c r="AD126" s="68"/>
      <c r="AE126" s="69"/>
      <c r="AG126" s="67"/>
      <c r="AH126" s="67"/>
      <c r="AI126" s="67"/>
      <c r="AJ126" s="67"/>
      <c r="AK126" s="67"/>
      <c r="AL126" s="67"/>
      <c r="AM126" s="67"/>
      <c r="AN126" s="67"/>
      <c r="AO126" s="67"/>
      <c r="AP126" s="70"/>
      <c r="AQ126" s="70"/>
      <c r="AR126" s="70"/>
      <c r="AS126" s="71"/>
      <c r="AT126" s="67"/>
      <c r="AU126" s="72"/>
      <c r="AV126" s="67"/>
      <c r="AW126" s="67"/>
      <c r="AX126" s="67"/>
      <c r="AY126" s="67"/>
      <c r="AZ126" s="67"/>
    </row>
    <row r="127" spans="23:52" ht="53.25" x14ac:dyDescent="0.8">
      <c r="W127" s="66"/>
      <c r="X127" s="67"/>
      <c r="Y127" s="67"/>
      <c r="Z127" s="67"/>
      <c r="AA127" s="67"/>
      <c r="AB127" s="67"/>
      <c r="AC127" s="67"/>
      <c r="AD127" s="68"/>
      <c r="AE127" s="69"/>
      <c r="AG127" s="67"/>
      <c r="AH127" s="67"/>
      <c r="AI127" s="67"/>
      <c r="AJ127" s="67"/>
      <c r="AK127" s="67"/>
      <c r="AL127" s="67"/>
      <c r="AM127" s="67"/>
      <c r="AN127" s="67"/>
      <c r="AO127" s="67"/>
      <c r="AP127" s="70"/>
      <c r="AQ127" s="70"/>
      <c r="AR127" s="70"/>
      <c r="AS127" s="71"/>
      <c r="AT127" s="67"/>
      <c r="AU127" s="72"/>
      <c r="AV127" s="67"/>
      <c r="AW127" s="67"/>
      <c r="AX127" s="67"/>
      <c r="AY127" s="67"/>
      <c r="AZ127" s="67"/>
    </row>
    <row r="128" spans="23:52" ht="53.25" x14ac:dyDescent="0.8">
      <c r="W128" s="66"/>
      <c r="X128" s="67"/>
      <c r="Y128" s="67"/>
      <c r="Z128" s="67"/>
      <c r="AA128" s="67"/>
      <c r="AB128" s="67"/>
      <c r="AC128" s="67"/>
      <c r="AD128" s="68"/>
      <c r="AE128" s="69"/>
      <c r="AG128" s="67"/>
      <c r="AH128" s="67"/>
      <c r="AI128" s="67"/>
      <c r="AJ128" s="67"/>
      <c r="AK128" s="67"/>
      <c r="AL128" s="67"/>
      <c r="AM128" s="67"/>
      <c r="AN128" s="67"/>
      <c r="AO128" s="67"/>
      <c r="AP128" s="70"/>
      <c r="AQ128" s="70"/>
      <c r="AR128" s="70"/>
      <c r="AS128" s="71"/>
      <c r="AT128" s="67"/>
      <c r="AU128" s="72"/>
      <c r="AV128" s="67"/>
      <c r="AW128" s="67"/>
      <c r="AX128" s="67"/>
      <c r="AY128" s="67"/>
      <c r="AZ128" s="67"/>
    </row>
    <row r="129" spans="23:52" ht="53.25" x14ac:dyDescent="0.8">
      <c r="W129" s="66"/>
      <c r="X129" s="67"/>
      <c r="Y129" s="67"/>
      <c r="Z129" s="67"/>
      <c r="AA129" s="67"/>
      <c r="AB129" s="67"/>
      <c r="AC129" s="67"/>
      <c r="AD129" s="68"/>
      <c r="AE129" s="69"/>
      <c r="AG129" s="67"/>
      <c r="AH129" s="67"/>
      <c r="AI129" s="67"/>
      <c r="AJ129" s="67"/>
      <c r="AK129" s="67"/>
      <c r="AL129" s="67"/>
      <c r="AM129" s="67"/>
      <c r="AN129" s="67"/>
      <c r="AO129" s="67"/>
      <c r="AP129" s="70"/>
      <c r="AQ129" s="70"/>
      <c r="AR129" s="70"/>
      <c r="AS129" s="71"/>
      <c r="AT129" s="67"/>
      <c r="AU129" s="72"/>
      <c r="AV129" s="67"/>
      <c r="AW129" s="67"/>
      <c r="AX129" s="67"/>
      <c r="AY129" s="67"/>
      <c r="AZ129" s="67"/>
    </row>
    <row r="130" spans="23:52" ht="53.25" x14ac:dyDescent="0.8">
      <c r="W130" s="66"/>
      <c r="X130" s="67"/>
      <c r="Y130" s="67"/>
      <c r="Z130" s="67"/>
      <c r="AA130" s="67"/>
      <c r="AB130" s="67"/>
      <c r="AC130" s="67"/>
      <c r="AD130" s="68"/>
      <c r="AE130" s="69"/>
      <c r="AG130" s="67"/>
      <c r="AH130" s="67"/>
      <c r="AI130" s="67"/>
      <c r="AJ130" s="67"/>
      <c r="AK130" s="67"/>
      <c r="AL130" s="67"/>
      <c r="AM130" s="67"/>
      <c r="AN130" s="67"/>
      <c r="AO130" s="67"/>
      <c r="AP130" s="70"/>
      <c r="AQ130" s="70"/>
      <c r="AR130" s="70"/>
      <c r="AS130" s="71"/>
      <c r="AT130" s="67"/>
      <c r="AU130" s="72"/>
      <c r="AV130" s="67"/>
      <c r="AW130" s="67"/>
      <c r="AX130" s="67"/>
      <c r="AY130" s="67"/>
      <c r="AZ130" s="67"/>
    </row>
    <row r="131" spans="23:52" ht="53.25" x14ac:dyDescent="0.8">
      <c r="W131" s="66"/>
      <c r="X131" s="67"/>
      <c r="Y131" s="67"/>
      <c r="Z131" s="67"/>
      <c r="AA131" s="67"/>
      <c r="AB131" s="67"/>
      <c r="AC131" s="67"/>
      <c r="AD131" s="68"/>
      <c r="AE131" s="69"/>
      <c r="AG131" s="67"/>
      <c r="AH131" s="67"/>
      <c r="AI131" s="67"/>
      <c r="AJ131" s="67"/>
      <c r="AK131" s="67"/>
      <c r="AL131" s="67"/>
      <c r="AM131" s="67"/>
      <c r="AN131" s="67"/>
      <c r="AO131" s="67"/>
      <c r="AP131" s="70"/>
      <c r="AQ131" s="70"/>
      <c r="AR131" s="70"/>
      <c r="AS131" s="71"/>
      <c r="AT131" s="67"/>
      <c r="AU131" s="72"/>
      <c r="AV131" s="67"/>
      <c r="AW131" s="67"/>
      <c r="AX131" s="67"/>
      <c r="AY131" s="67"/>
      <c r="AZ131" s="67"/>
    </row>
    <row r="132" spans="23:52" ht="53.25" x14ac:dyDescent="0.8">
      <c r="W132" s="66"/>
      <c r="X132" s="67"/>
      <c r="Y132" s="67"/>
      <c r="Z132" s="67"/>
      <c r="AA132" s="67"/>
      <c r="AB132" s="67"/>
      <c r="AC132" s="67"/>
      <c r="AD132" s="68"/>
      <c r="AE132" s="69"/>
      <c r="AG132" s="67"/>
      <c r="AH132" s="67"/>
      <c r="AI132" s="67"/>
      <c r="AJ132" s="67"/>
      <c r="AK132" s="67"/>
      <c r="AL132" s="67"/>
      <c r="AM132" s="67"/>
      <c r="AN132" s="67"/>
      <c r="AO132" s="67"/>
      <c r="AP132" s="70"/>
      <c r="AQ132" s="70"/>
      <c r="AR132" s="70"/>
      <c r="AS132" s="71"/>
      <c r="AT132" s="67"/>
      <c r="AU132" s="72"/>
      <c r="AV132" s="67"/>
      <c r="AW132" s="67"/>
      <c r="AX132" s="67"/>
      <c r="AY132" s="67"/>
      <c r="AZ132" s="67"/>
    </row>
    <row r="133" spans="23:52" ht="53.25" x14ac:dyDescent="0.8">
      <c r="W133" s="66"/>
      <c r="X133" s="67"/>
      <c r="Y133" s="67"/>
      <c r="Z133" s="67"/>
      <c r="AA133" s="67"/>
      <c r="AB133" s="67"/>
      <c r="AC133" s="67"/>
      <c r="AD133" s="68"/>
      <c r="AE133" s="69"/>
      <c r="AG133" s="67"/>
      <c r="AH133" s="67"/>
      <c r="AI133" s="67"/>
      <c r="AJ133" s="67"/>
      <c r="AK133" s="67"/>
      <c r="AL133" s="67"/>
      <c r="AM133" s="67"/>
      <c r="AN133" s="67"/>
      <c r="AO133" s="67"/>
      <c r="AP133" s="70"/>
      <c r="AQ133" s="70"/>
      <c r="AR133" s="70"/>
      <c r="AS133" s="71"/>
      <c r="AT133" s="67"/>
      <c r="AU133" s="72"/>
      <c r="AV133" s="67"/>
      <c r="AW133" s="67"/>
      <c r="AX133" s="67"/>
      <c r="AY133" s="67"/>
      <c r="AZ133" s="67"/>
    </row>
    <row r="134" spans="23:52" ht="53.25" x14ac:dyDescent="0.8">
      <c r="W134" s="66"/>
      <c r="X134" s="67"/>
      <c r="Y134" s="67"/>
      <c r="Z134" s="67"/>
      <c r="AA134" s="67"/>
      <c r="AB134" s="67"/>
      <c r="AC134" s="67"/>
      <c r="AD134" s="68"/>
      <c r="AE134" s="69"/>
      <c r="AG134" s="67"/>
      <c r="AH134" s="67"/>
      <c r="AI134" s="67"/>
      <c r="AJ134" s="67"/>
      <c r="AK134" s="67"/>
      <c r="AL134" s="67"/>
      <c r="AM134" s="67"/>
      <c r="AN134" s="67"/>
      <c r="AO134" s="67"/>
      <c r="AP134" s="70"/>
      <c r="AQ134" s="70"/>
      <c r="AR134" s="70"/>
      <c r="AS134" s="71"/>
      <c r="AT134" s="67"/>
      <c r="AU134" s="72"/>
      <c r="AV134" s="67"/>
      <c r="AW134" s="67"/>
      <c r="AX134" s="67"/>
      <c r="AY134" s="67"/>
      <c r="AZ134" s="67"/>
    </row>
    <row r="135" spans="23:52" ht="53.25" x14ac:dyDescent="0.8">
      <c r="W135" s="66"/>
      <c r="X135" s="67"/>
      <c r="Y135" s="67"/>
      <c r="Z135" s="67"/>
      <c r="AA135" s="67"/>
      <c r="AB135" s="67"/>
      <c r="AC135" s="67"/>
      <c r="AD135" s="68"/>
      <c r="AE135" s="69"/>
      <c r="AG135" s="67"/>
      <c r="AH135" s="67"/>
      <c r="AI135" s="67"/>
      <c r="AJ135" s="67"/>
      <c r="AK135" s="67"/>
      <c r="AL135" s="67"/>
      <c r="AM135" s="67"/>
      <c r="AN135" s="67"/>
      <c r="AO135" s="67"/>
      <c r="AP135" s="70"/>
      <c r="AQ135" s="70"/>
      <c r="AR135" s="70"/>
      <c r="AS135" s="71"/>
      <c r="AT135" s="67"/>
      <c r="AU135" s="72"/>
      <c r="AV135" s="67"/>
      <c r="AW135" s="67"/>
      <c r="AX135" s="67"/>
      <c r="AY135" s="67"/>
      <c r="AZ135" s="67"/>
    </row>
    <row r="136" spans="23:52" ht="53.25" x14ac:dyDescent="0.8">
      <c r="W136" s="66"/>
      <c r="X136" s="67"/>
      <c r="Y136" s="67"/>
      <c r="Z136" s="67"/>
      <c r="AA136" s="67"/>
      <c r="AB136" s="67"/>
      <c r="AC136" s="67"/>
      <c r="AD136" s="68"/>
      <c r="AE136" s="69"/>
      <c r="AG136" s="67"/>
      <c r="AH136" s="67"/>
      <c r="AI136" s="67"/>
      <c r="AJ136" s="67"/>
      <c r="AK136" s="67"/>
      <c r="AL136" s="67"/>
      <c r="AM136" s="67"/>
      <c r="AN136" s="67"/>
      <c r="AO136" s="67"/>
      <c r="AP136" s="70"/>
      <c r="AQ136" s="70"/>
      <c r="AR136" s="70"/>
      <c r="AS136" s="71"/>
      <c r="AT136" s="67"/>
      <c r="AU136" s="72"/>
      <c r="AV136" s="67"/>
      <c r="AW136" s="67"/>
      <c r="AX136" s="67"/>
      <c r="AY136" s="67"/>
      <c r="AZ136" s="67"/>
    </row>
    <row r="137" spans="23:52" ht="53.25" x14ac:dyDescent="0.8">
      <c r="W137" s="66"/>
      <c r="X137" s="67"/>
      <c r="Y137" s="67"/>
      <c r="Z137" s="67"/>
      <c r="AA137" s="67"/>
      <c r="AB137" s="67"/>
      <c r="AC137" s="67"/>
      <c r="AD137" s="68"/>
      <c r="AE137" s="69"/>
      <c r="AG137" s="67"/>
      <c r="AH137" s="67"/>
      <c r="AI137" s="67"/>
      <c r="AJ137" s="67"/>
      <c r="AK137" s="67"/>
      <c r="AL137" s="67"/>
      <c r="AM137" s="67"/>
      <c r="AN137" s="67"/>
      <c r="AO137" s="67"/>
      <c r="AP137" s="70"/>
      <c r="AQ137" s="70"/>
      <c r="AR137" s="70"/>
      <c r="AS137" s="71"/>
      <c r="AT137" s="67"/>
      <c r="AU137" s="72"/>
      <c r="AV137" s="67"/>
      <c r="AW137" s="67"/>
      <c r="AX137" s="67"/>
      <c r="AY137" s="67"/>
      <c r="AZ137" s="67"/>
    </row>
    <row r="138" spans="23:52" ht="53.25" x14ac:dyDescent="0.8">
      <c r="W138" s="66"/>
      <c r="X138" s="67"/>
      <c r="Y138" s="67"/>
      <c r="Z138" s="67"/>
      <c r="AA138" s="67"/>
      <c r="AB138" s="67"/>
      <c r="AC138" s="67"/>
      <c r="AD138" s="68"/>
      <c r="AE138" s="69"/>
      <c r="AG138" s="67"/>
      <c r="AH138" s="67"/>
      <c r="AI138" s="67"/>
      <c r="AJ138" s="67"/>
      <c r="AK138" s="67"/>
      <c r="AL138" s="67"/>
      <c r="AM138" s="67"/>
      <c r="AN138" s="67"/>
      <c r="AO138" s="67"/>
      <c r="AP138" s="70"/>
      <c r="AQ138" s="70"/>
      <c r="AR138" s="70"/>
      <c r="AS138" s="71"/>
      <c r="AT138" s="67"/>
      <c r="AU138" s="72"/>
      <c r="AV138" s="67"/>
      <c r="AW138" s="67"/>
      <c r="AX138" s="67"/>
      <c r="AY138" s="67"/>
      <c r="AZ138" s="67"/>
    </row>
    <row r="139" spans="23:52" ht="53.25" x14ac:dyDescent="0.8">
      <c r="W139" s="66"/>
      <c r="X139" s="67"/>
      <c r="Y139" s="67"/>
      <c r="Z139" s="67"/>
      <c r="AA139" s="67"/>
      <c r="AB139" s="67"/>
      <c r="AC139" s="67"/>
      <c r="AD139" s="68"/>
      <c r="AE139" s="69"/>
      <c r="AG139" s="67"/>
      <c r="AH139" s="67"/>
      <c r="AI139" s="67"/>
      <c r="AJ139" s="67"/>
      <c r="AK139" s="67"/>
      <c r="AL139" s="67"/>
      <c r="AM139" s="67"/>
      <c r="AN139" s="67"/>
      <c r="AO139" s="67"/>
      <c r="AP139" s="70"/>
      <c r="AQ139" s="70"/>
      <c r="AR139" s="70"/>
      <c r="AS139" s="71"/>
      <c r="AT139" s="67"/>
      <c r="AU139" s="72"/>
      <c r="AV139" s="67"/>
      <c r="AW139" s="67"/>
      <c r="AX139" s="67"/>
      <c r="AY139" s="67"/>
      <c r="AZ139" s="67"/>
    </row>
    <row r="140" spans="23:52" ht="53.25" x14ac:dyDescent="0.8">
      <c r="W140" s="66"/>
      <c r="X140" s="67"/>
      <c r="Y140" s="67"/>
      <c r="Z140" s="67"/>
      <c r="AA140" s="67"/>
      <c r="AB140" s="67"/>
      <c r="AC140" s="67"/>
      <c r="AD140" s="68"/>
      <c r="AE140" s="69"/>
      <c r="AG140" s="67"/>
      <c r="AH140" s="67"/>
      <c r="AI140" s="67"/>
      <c r="AJ140" s="67"/>
      <c r="AK140" s="67"/>
      <c r="AL140" s="67"/>
      <c r="AM140" s="67"/>
      <c r="AN140" s="67"/>
      <c r="AO140" s="67"/>
      <c r="AP140" s="70"/>
      <c r="AQ140" s="70"/>
      <c r="AR140" s="70"/>
      <c r="AS140" s="71"/>
      <c r="AT140" s="67"/>
      <c r="AU140" s="72"/>
      <c r="AV140" s="67"/>
      <c r="AW140" s="67"/>
      <c r="AX140" s="67"/>
      <c r="AY140" s="67"/>
      <c r="AZ140" s="67"/>
    </row>
    <row r="156" spans="40:40" ht="32.25" x14ac:dyDescent="0.5">
      <c r="AN156" s="73" t="s">
        <v>41</v>
      </c>
    </row>
    <row r="157" spans="40:40" ht="32.25" x14ac:dyDescent="0.5">
      <c r="AN157" s="73" t="s">
        <v>42</v>
      </c>
    </row>
    <row r="164" spans="95:95" ht="88.5" x14ac:dyDescent="0.25">
      <c r="CQ164" s="74" t="s">
        <v>43</v>
      </c>
    </row>
    <row r="182" spans="23:52" ht="61.5" x14ac:dyDescent="0.9">
      <c r="W182" s="75" t="s">
        <v>44</v>
      </c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</row>
    <row r="183" spans="23:52" ht="33.75" x14ac:dyDescent="0.5"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</row>
    <row r="184" spans="23:52" ht="55.5" thickBot="1" x14ac:dyDescent="0.85">
      <c r="W184" s="77"/>
      <c r="X184" s="78"/>
      <c r="Y184" s="78"/>
      <c r="Z184" s="78"/>
      <c r="AA184" s="78"/>
      <c r="AB184" s="78"/>
      <c r="AC184" s="78"/>
      <c r="AD184" s="79"/>
      <c r="AE184" s="80" t="s">
        <v>45</v>
      </c>
      <c r="AG184" s="67"/>
      <c r="AH184" s="67"/>
      <c r="AI184" s="67"/>
      <c r="AJ184" s="67"/>
      <c r="AK184" s="67"/>
      <c r="AL184" s="67"/>
      <c r="AM184" s="67"/>
      <c r="AN184" s="67"/>
      <c r="AO184" s="67"/>
      <c r="AP184" s="81" t="s">
        <v>46</v>
      </c>
      <c r="AQ184" s="81"/>
      <c r="AR184" s="81"/>
      <c r="AS184" s="82"/>
      <c r="AT184" s="78"/>
      <c r="AU184" s="78"/>
      <c r="AV184" s="78"/>
      <c r="AW184" s="78"/>
      <c r="AX184" s="78"/>
      <c r="AY184" s="78"/>
      <c r="AZ184" s="78"/>
    </row>
    <row r="185" spans="23:52" ht="54.75" thickTop="1" thickBot="1" x14ac:dyDescent="0.85">
      <c r="W185" s="83"/>
      <c r="X185" s="84"/>
      <c r="Y185" s="84"/>
      <c r="Z185" s="84"/>
      <c r="AA185" s="84"/>
      <c r="AB185" s="84"/>
      <c r="AC185" s="84"/>
      <c r="AD185" s="85"/>
      <c r="AE185" s="86" t="s">
        <v>47</v>
      </c>
      <c r="AG185" s="67"/>
      <c r="AH185" s="67"/>
      <c r="AI185" s="67"/>
      <c r="AJ185" s="67"/>
      <c r="AK185" s="67"/>
      <c r="AL185" s="67"/>
      <c r="AM185" s="67"/>
      <c r="AN185" s="67"/>
      <c r="AO185" s="67"/>
      <c r="AP185" s="87" t="s">
        <v>48</v>
      </c>
      <c r="AQ185" s="87"/>
      <c r="AR185" s="87"/>
      <c r="AS185" s="88"/>
      <c r="AT185" s="84"/>
      <c r="AU185" s="84"/>
      <c r="AV185" s="84"/>
      <c r="AW185" s="84"/>
      <c r="AX185" s="84"/>
      <c r="AY185" s="84"/>
      <c r="AZ185" s="84"/>
    </row>
    <row r="186" spans="23:52" ht="54.75" thickTop="1" thickBot="1" x14ac:dyDescent="0.85">
      <c r="W186" s="83"/>
      <c r="X186" s="84"/>
      <c r="Y186" s="84"/>
      <c r="Z186" s="84"/>
      <c r="AA186" s="84"/>
      <c r="AB186" s="84"/>
      <c r="AC186" s="84"/>
      <c r="AD186" s="85"/>
      <c r="AE186" s="86" t="s">
        <v>49</v>
      </c>
      <c r="AG186" s="67"/>
      <c r="AH186" s="67"/>
      <c r="AI186" s="67"/>
      <c r="AJ186" s="67"/>
      <c r="AK186" s="67"/>
      <c r="AL186" s="67"/>
      <c r="AM186" s="67"/>
      <c r="AN186" s="67"/>
      <c r="AO186" s="67"/>
      <c r="AP186" s="87" t="s">
        <v>50</v>
      </c>
      <c r="AQ186" s="87"/>
      <c r="AR186" s="87"/>
      <c r="AS186" s="88"/>
      <c r="AT186" s="84"/>
      <c r="AU186" s="84"/>
      <c r="AV186" s="84"/>
      <c r="AW186" s="84"/>
      <c r="AX186" s="84"/>
      <c r="AY186" s="84"/>
      <c r="AZ186" s="84"/>
    </row>
    <row r="187" spans="23:52" ht="54.75" thickTop="1" thickBot="1" x14ac:dyDescent="0.85">
      <c r="W187" s="83"/>
      <c r="X187" s="84"/>
      <c r="Y187" s="84"/>
      <c r="Z187" s="84"/>
      <c r="AA187" s="84"/>
      <c r="AB187" s="84"/>
      <c r="AC187" s="84"/>
      <c r="AD187" s="85"/>
      <c r="AE187" s="86" t="s">
        <v>51</v>
      </c>
      <c r="AG187" s="67"/>
      <c r="AH187" s="67"/>
      <c r="AI187" s="67"/>
      <c r="AJ187" s="67"/>
      <c r="AK187" s="67"/>
      <c r="AL187" s="67"/>
      <c r="AM187" s="67"/>
      <c r="AN187" s="67"/>
      <c r="AO187" s="67"/>
      <c r="AP187" s="87" t="s">
        <v>52</v>
      </c>
      <c r="AQ187" s="87"/>
      <c r="AR187" s="87"/>
      <c r="AS187" s="88"/>
      <c r="AT187" s="84"/>
      <c r="AU187" s="84"/>
      <c r="AV187" s="84"/>
      <c r="AW187" s="84"/>
      <c r="AX187" s="84"/>
      <c r="AY187" s="84"/>
      <c r="AZ187" s="84"/>
    </row>
    <row r="188" spans="23:52" ht="54.75" thickTop="1" thickBot="1" x14ac:dyDescent="0.85">
      <c r="W188" s="83"/>
      <c r="X188" s="84"/>
      <c r="Y188" s="84"/>
      <c r="Z188" s="84"/>
      <c r="AA188" s="84"/>
      <c r="AB188" s="84"/>
      <c r="AC188" s="84"/>
      <c r="AD188" s="85"/>
      <c r="AE188" s="86" t="s">
        <v>53</v>
      </c>
      <c r="AG188" s="67"/>
      <c r="AH188" s="67"/>
      <c r="AI188" s="67"/>
      <c r="AJ188" s="67"/>
      <c r="AK188" s="67"/>
      <c r="AL188" s="67"/>
      <c r="AM188" s="67"/>
      <c r="AN188" s="67"/>
      <c r="AO188" s="67"/>
      <c r="AP188" s="87" t="s">
        <v>54</v>
      </c>
      <c r="AQ188" s="87"/>
      <c r="AR188" s="87"/>
      <c r="AS188" s="88"/>
      <c r="AT188" s="84"/>
      <c r="AU188" s="89" t="s">
        <v>55</v>
      </c>
      <c r="AV188" s="84"/>
      <c r="AW188" s="84"/>
      <c r="AX188" s="84"/>
      <c r="AY188" s="84"/>
      <c r="AZ188" s="84"/>
    </row>
    <row r="189" spans="23:52" ht="34.5" thickTop="1" x14ac:dyDescent="0.5"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</row>
    <row r="190" spans="23:52" ht="33.75" x14ac:dyDescent="0.5"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</row>
    <row r="212" spans="23:68" s="90" customFormat="1" x14ac:dyDescent="0.25">
      <c r="W212"/>
      <c r="X212"/>
      <c r="Y212"/>
      <c r="Z212"/>
      <c r="AA212"/>
      <c r="AB212"/>
      <c r="AC212"/>
      <c r="AD212"/>
    </row>
    <row r="213" spans="23:68" s="90" customFormat="1" x14ac:dyDescent="0.25">
      <c r="X213"/>
      <c r="Y213"/>
      <c r="Z213"/>
      <c r="AA213"/>
      <c r="AB213"/>
      <c r="AC213"/>
      <c r="AD213"/>
    </row>
    <row r="214" spans="23:68" s="90" customFormat="1" x14ac:dyDescent="0.25">
      <c r="X214"/>
      <c r="Y214"/>
      <c r="Z214"/>
      <c r="AA214"/>
      <c r="AB214"/>
      <c r="AC214"/>
      <c r="AD214"/>
    </row>
    <row r="215" spans="23:68" s="90" customFormat="1" x14ac:dyDescent="0.25">
      <c r="X215"/>
      <c r="Y215"/>
      <c r="Z215"/>
      <c r="AA215"/>
      <c r="AB215"/>
      <c r="AC215"/>
      <c r="AD215"/>
    </row>
    <row r="216" spans="23:68" s="90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90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91"/>
      <c r="AI219" s="92"/>
      <c r="AJ219" s="92"/>
      <c r="AK219" s="92"/>
      <c r="AL219" s="92"/>
      <c r="AM219" s="92"/>
      <c r="AN219" s="92"/>
      <c r="AO219" s="93"/>
    </row>
    <row r="226" spans="14:89" x14ac:dyDescent="0.25">
      <c r="N226" t="s">
        <v>56</v>
      </c>
      <c r="CJ226" t="s">
        <v>56</v>
      </c>
      <c r="CK226" s="27">
        <f>COUNTIFS(U1:U35,#REF!)</f>
        <v>0</v>
      </c>
    </row>
  </sheetData>
  <mergeCells count="1">
    <mergeCell ref="AL35:BN3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2:AB222"/>
  <sheetViews>
    <sheetView zoomScale="145" zoomScaleNormal="145" workbookViewId="0"/>
  </sheetViews>
  <sheetFormatPr defaultRowHeight="15" x14ac:dyDescent="0.25"/>
  <cols>
    <col min="1" max="1" width="2.85546875" customWidth="1"/>
    <col min="2" max="2" width="18.140625" customWidth="1"/>
    <col min="3" max="3" width="15.85546875" customWidth="1"/>
    <col min="5" max="5" width="20.140625" customWidth="1"/>
    <col min="6" max="13" width="8.5703125" customWidth="1"/>
  </cols>
  <sheetData>
    <row r="2" spans="2:28" x14ac:dyDescent="0.25">
      <c r="W2" s="1" t="s">
        <v>0</v>
      </c>
      <c r="X2" s="1" t="s">
        <v>1</v>
      </c>
    </row>
    <row r="3" spans="2:28" x14ac:dyDescent="0.25">
      <c r="E3" s="6" t="s">
        <v>9</v>
      </c>
      <c r="F3" s="5">
        <f>MIN(Start!$C$5:$C$222)</f>
        <v>2.5099999999999998</v>
      </c>
      <c r="G3" s="4">
        <v>0</v>
      </c>
      <c r="W3" t="str" cm="1">
        <f t="array" aca="1" ref="W3" ca="1">INDEX($AB$3:$AB$11,RANDBETWEEN(1,ROWS($AB$3:$AB$11)))</f>
        <v>Visa</v>
      </c>
      <c r="X3">
        <f ca="1">CHOOSE(RANDBETWEEN(1,3),ABS(ROUND(_xlfn.NORM.INV(RAND(),75,25),2)),RANDBETWEEN(199,39999)/100,RANDBETWEEN(199,4999)/100)</f>
        <v>229.41</v>
      </c>
      <c r="AB3" t="s">
        <v>2</v>
      </c>
    </row>
    <row r="4" spans="2:28" x14ac:dyDescent="0.25">
      <c r="B4" s="37" t="s">
        <v>7</v>
      </c>
      <c r="C4" s="38" t="s">
        <v>8</v>
      </c>
      <c r="E4" s="6" t="s">
        <v>10</v>
      </c>
      <c r="F4" s="5">
        <f>MAX(Start!$C$5:$C$222)</f>
        <v>399.61</v>
      </c>
      <c r="G4" s="5">
        <f>_xlfn.CEILING.MATH(F4,50)</f>
        <v>400</v>
      </c>
      <c r="W4" t="str" cm="1">
        <f t="array" aca="1" ref="W4" ca="1">INDEX($AB$3:$AB$7,RANDBETWEEN(1,ROWS($AB$3:$AB$7)))</f>
        <v>Visa</v>
      </c>
      <c r="X4">
        <f t="shared" ref="X4:X7" ca="1" si="0">CHOOSE(RANDBETWEEN(1,3),ABS(ROUND(_xlfn.NORM.INV(RAND(),75,25),2)),RANDBETWEEN(199,39999)/100,RANDBETWEEN(199,4999)/100)</f>
        <v>55.76</v>
      </c>
      <c r="AB4" t="s">
        <v>3</v>
      </c>
    </row>
    <row r="5" spans="2:28" x14ac:dyDescent="0.25">
      <c r="B5" s="39" t="s">
        <v>5</v>
      </c>
      <c r="C5" s="40">
        <v>16.09</v>
      </c>
      <c r="E5" s="6" t="s">
        <v>11</v>
      </c>
      <c r="F5" s="4">
        <v>50</v>
      </c>
      <c r="W5" t="str" cm="1">
        <f t="array" aca="1" ref="W5" ca="1">INDEX($AB$3:$AB$7,RANDBETWEEN(1,ROWS($AB$3:$AB$7)))</f>
        <v>Mastercard</v>
      </c>
      <c r="X5">
        <f t="shared" ca="1" si="0"/>
        <v>257.27</v>
      </c>
      <c r="AB5" t="s">
        <v>4</v>
      </c>
    </row>
    <row r="6" spans="2:28" x14ac:dyDescent="0.25">
      <c r="B6" s="41" t="s">
        <v>2</v>
      </c>
      <c r="C6" s="42">
        <v>29.43</v>
      </c>
      <c r="E6" s="6" t="s">
        <v>12</v>
      </c>
      <c r="F6" s="5">
        <f>G4/F5</f>
        <v>8</v>
      </c>
      <c r="W6" t="str" cm="1">
        <f t="array" aca="1" ref="W6" ca="1">INDEX($AB$3:$AB$7,RANDBETWEEN(1,ROWS($AB$3:$AB$7)))</f>
        <v>Mastercard</v>
      </c>
      <c r="X6">
        <f t="shared" ca="1" si="0"/>
        <v>23.19</v>
      </c>
      <c r="AB6" t="s">
        <v>5</v>
      </c>
    </row>
    <row r="7" spans="2:28" x14ac:dyDescent="0.25">
      <c r="B7" s="39" t="s">
        <v>2</v>
      </c>
      <c r="C7" s="40">
        <v>36.799999999999997</v>
      </c>
      <c r="W7" t="str" cm="1">
        <f t="array" aca="1" ref="W7" ca="1">INDEX($AB$3:$AB$7,RANDBETWEEN(1,ROWS($AB$3:$AB$7)))</f>
        <v>Cash</v>
      </c>
      <c r="X7">
        <f t="shared" ca="1" si="0"/>
        <v>326.93</v>
      </c>
      <c r="AB7" t="s">
        <v>6</v>
      </c>
    </row>
    <row r="8" spans="2:28" x14ac:dyDescent="0.25">
      <c r="B8" s="41" t="s">
        <v>2</v>
      </c>
      <c r="C8" s="42">
        <v>64.430000000000007</v>
      </c>
      <c r="E8" s="6" t="s">
        <v>13</v>
      </c>
      <c r="F8" s="5" cm="1">
        <f t="array" ref="F8:M8">_xlfn.SEQUENCE(,F6,G3,F5)</f>
        <v>0</v>
      </c>
      <c r="G8" s="5">
        <v>50</v>
      </c>
      <c r="H8" s="5">
        <v>100</v>
      </c>
      <c r="I8" s="5">
        <v>150</v>
      </c>
      <c r="J8" s="5">
        <v>200</v>
      </c>
      <c r="K8" s="5">
        <v>250</v>
      </c>
      <c r="L8" s="5">
        <v>300</v>
      </c>
      <c r="M8" s="5">
        <v>350</v>
      </c>
      <c r="AB8" t="s">
        <v>2</v>
      </c>
    </row>
    <row r="9" spans="2:28" x14ac:dyDescent="0.25">
      <c r="B9" s="39" t="s">
        <v>3</v>
      </c>
      <c r="C9" s="40">
        <v>85.95</v>
      </c>
      <c r="E9" s="6" t="s">
        <v>14</v>
      </c>
      <c r="F9" s="5" cm="1">
        <f t="array" ref="F9:M9">_xlfn.ANCHORARRAY(F8)+F5</f>
        <v>50</v>
      </c>
      <c r="G9" s="5">
        <v>100</v>
      </c>
      <c r="H9" s="5">
        <v>150</v>
      </c>
      <c r="I9" s="5">
        <v>200</v>
      </c>
      <c r="J9" s="5">
        <v>250</v>
      </c>
      <c r="K9" s="5">
        <v>300</v>
      </c>
      <c r="L9" s="5">
        <v>350</v>
      </c>
      <c r="M9" s="5">
        <v>400</v>
      </c>
      <c r="AB9" t="s">
        <v>3</v>
      </c>
    </row>
    <row r="10" spans="2:28" x14ac:dyDescent="0.25">
      <c r="B10" s="41" t="s">
        <v>5</v>
      </c>
      <c r="C10" s="42">
        <v>323.69</v>
      </c>
      <c r="AB10" t="s">
        <v>2</v>
      </c>
    </row>
    <row r="11" spans="2:28" ht="30" x14ac:dyDescent="0.25">
      <c r="B11" s="39" t="s">
        <v>3</v>
      </c>
      <c r="C11" s="40">
        <v>5.91</v>
      </c>
      <c r="E11" s="7" t="s">
        <v>15</v>
      </c>
      <c r="F11" s="9" t="str" cm="1">
        <f t="array" ref="F11:M11">"$"&amp;_xlfn.ANCHORARRAY(F8)&amp;" to"&amp;CHAR(10)&amp;_xlfn.ANCHORARRAY(F9)-0.01</f>
        <v>$0 to
49.99</v>
      </c>
      <c r="G11" s="9" t="str">
        <v>$50 to
99.99</v>
      </c>
      <c r="H11" s="9" t="str">
        <v>$100 to
149.99</v>
      </c>
      <c r="I11" s="9" t="str">
        <v>$150 to
199.99</v>
      </c>
      <c r="J11" s="9" t="str">
        <v>$200 to
249.99</v>
      </c>
      <c r="K11" s="9" t="str">
        <v>$250 to
299.99</v>
      </c>
      <c r="L11" s="9" t="str">
        <v>$300 to
349.99</v>
      </c>
      <c r="M11" s="9" t="str">
        <v>$350 to
399.99</v>
      </c>
      <c r="N11" s="10" t="s">
        <v>16</v>
      </c>
      <c r="AB11" t="s">
        <v>6</v>
      </c>
    </row>
    <row r="12" spans="2:28" x14ac:dyDescent="0.25">
      <c r="B12" s="41" t="s">
        <v>5</v>
      </c>
      <c r="C12" s="42">
        <v>44.49</v>
      </c>
      <c r="E12" s="8" t="str" cm="1">
        <f t="array" ref="E12:E16">_xlfn._xlws.SORT(_xlfn.UNIQUE(Start!$B$5:$B$222))</f>
        <v>Apple</v>
      </c>
      <c r="F12" s="5" cm="1">
        <f t="array" ref="F12:M16">COUNTIFS(Start!$B$5:$B$222,_xlfn.ANCHORARRAY(E12),Start!$C$5:$C$222,"&gt;="&amp;_xlfn.ANCHORARRAY(F8),Start!$C$5:$C$222,"&lt;"&amp;_xlfn.ANCHORARRAY(F9))</f>
        <v>15</v>
      </c>
      <c r="G12" s="5">
        <v>6</v>
      </c>
      <c r="H12" s="5">
        <v>2</v>
      </c>
      <c r="I12" s="5">
        <v>1</v>
      </c>
      <c r="J12" s="5">
        <v>1</v>
      </c>
      <c r="K12" s="5">
        <v>1</v>
      </c>
      <c r="L12" s="5">
        <v>2</v>
      </c>
      <c r="M12" s="5">
        <v>1</v>
      </c>
      <c r="N12" s="11" cm="1">
        <f t="array" ref="N12:N17">_xlfn.BYROW(F12:M17,_xlfn.LAMBDA(_xlpm.r,SUM(_xlpm.r)))</f>
        <v>29</v>
      </c>
    </row>
    <row r="13" spans="2:28" x14ac:dyDescent="0.25">
      <c r="B13" s="39" t="s">
        <v>6</v>
      </c>
      <c r="C13" s="40">
        <v>73.19</v>
      </c>
      <c r="E13" s="8" t="str">
        <v>Cash</v>
      </c>
      <c r="F13" s="5">
        <v>17</v>
      </c>
      <c r="G13" s="5">
        <v>19</v>
      </c>
      <c r="H13" s="5">
        <v>4</v>
      </c>
      <c r="I13" s="5">
        <v>0</v>
      </c>
      <c r="J13" s="5">
        <v>0</v>
      </c>
      <c r="K13" s="5">
        <v>1</v>
      </c>
      <c r="L13" s="5">
        <v>0</v>
      </c>
      <c r="M13" s="5">
        <v>0</v>
      </c>
      <c r="N13" s="11">
        <v>41</v>
      </c>
    </row>
    <row r="14" spans="2:28" x14ac:dyDescent="0.25">
      <c r="B14" s="41" t="s">
        <v>2</v>
      </c>
      <c r="C14" s="42">
        <v>358.39</v>
      </c>
      <c r="E14" s="8" t="str">
        <v>Mastercard</v>
      </c>
      <c r="F14" s="5">
        <v>9</v>
      </c>
      <c r="G14" s="5">
        <v>2</v>
      </c>
      <c r="H14" s="5">
        <v>0</v>
      </c>
      <c r="I14" s="5">
        <v>1</v>
      </c>
      <c r="J14" s="5">
        <v>1</v>
      </c>
      <c r="K14" s="5">
        <v>1</v>
      </c>
      <c r="L14" s="5">
        <v>1</v>
      </c>
      <c r="M14" s="5">
        <v>3</v>
      </c>
      <c r="N14" s="11">
        <v>18</v>
      </c>
    </row>
    <row r="15" spans="2:28" x14ac:dyDescent="0.25">
      <c r="B15" s="39" t="s">
        <v>2</v>
      </c>
      <c r="C15" s="40">
        <v>144.09</v>
      </c>
      <c r="E15" s="8" t="str">
        <v>PayPal</v>
      </c>
      <c r="F15" s="5">
        <v>24</v>
      </c>
      <c r="G15" s="5">
        <v>16</v>
      </c>
      <c r="H15" s="5">
        <v>2</v>
      </c>
      <c r="I15" s="5">
        <v>3</v>
      </c>
      <c r="J15" s="5">
        <v>0</v>
      </c>
      <c r="K15" s="5">
        <v>4</v>
      </c>
      <c r="L15" s="5">
        <v>2</v>
      </c>
      <c r="M15" s="5">
        <v>1</v>
      </c>
      <c r="N15" s="11">
        <v>52</v>
      </c>
    </row>
    <row r="16" spans="2:28" x14ac:dyDescent="0.25">
      <c r="B16" s="41" t="s">
        <v>5</v>
      </c>
      <c r="C16" s="42">
        <v>5.17</v>
      </c>
      <c r="E16" s="8" t="str">
        <v>Visa</v>
      </c>
      <c r="F16" s="5">
        <v>40</v>
      </c>
      <c r="G16" s="5">
        <v>10</v>
      </c>
      <c r="H16" s="5">
        <v>10</v>
      </c>
      <c r="I16" s="5">
        <v>2</v>
      </c>
      <c r="J16" s="5">
        <v>4</v>
      </c>
      <c r="K16" s="5">
        <v>2</v>
      </c>
      <c r="L16" s="5">
        <v>3</v>
      </c>
      <c r="M16" s="5">
        <v>7</v>
      </c>
      <c r="N16" s="11">
        <v>78</v>
      </c>
    </row>
    <row r="17" spans="2:14" x14ac:dyDescent="0.25">
      <c r="B17" s="39" t="s">
        <v>6</v>
      </c>
      <c r="C17" s="40">
        <v>4.33</v>
      </c>
      <c r="E17" s="10" t="s">
        <v>16</v>
      </c>
      <c r="F17" s="11" cm="1">
        <f t="array" ref="F17:M17">_xlfn.BYCOL(_xlfn.ANCHORARRAY(F12),_xlfn.LAMBDA(_xlpm.c,SUM(_xlpm.c)))</f>
        <v>105</v>
      </c>
      <c r="G17" s="11">
        <v>53</v>
      </c>
      <c r="H17" s="11">
        <v>18</v>
      </c>
      <c r="I17" s="11">
        <v>7</v>
      </c>
      <c r="J17" s="11">
        <v>6</v>
      </c>
      <c r="K17" s="11">
        <v>9</v>
      </c>
      <c r="L17" s="11">
        <v>8</v>
      </c>
      <c r="M17" s="11">
        <v>12</v>
      </c>
      <c r="N17" s="11">
        <v>218</v>
      </c>
    </row>
    <row r="18" spans="2:14" x14ac:dyDescent="0.25">
      <c r="B18" s="41" t="s">
        <v>3</v>
      </c>
      <c r="C18" s="42">
        <v>17.57</v>
      </c>
    </row>
    <row r="19" spans="2:14" x14ac:dyDescent="0.25">
      <c r="B19" s="39" t="s">
        <v>2</v>
      </c>
      <c r="C19" s="40">
        <v>396.27</v>
      </c>
    </row>
    <row r="20" spans="2:14" x14ac:dyDescent="0.25">
      <c r="B20" s="41" t="s">
        <v>3</v>
      </c>
      <c r="C20" s="42">
        <v>74.88</v>
      </c>
      <c r="E20" s="15" t="s">
        <v>25</v>
      </c>
      <c r="F20" s="25">
        <f>COUNTIFS(Start!$B$5:$B$222,E13)/N17</f>
        <v>0.18807339449541285</v>
      </c>
    </row>
    <row r="21" spans="2:14" x14ac:dyDescent="0.25">
      <c r="B21" s="39" t="s">
        <v>3</v>
      </c>
      <c r="C21" s="40">
        <v>88.01</v>
      </c>
      <c r="E21" s="15" t="s">
        <v>27</v>
      </c>
      <c r="F21" s="25">
        <f>COUNTIFS(Start!$B$5:$B$222,E15,Start!$C$5:$C$222,"&lt;"&amp;F9)/N17</f>
        <v>0.11009174311926606</v>
      </c>
    </row>
    <row r="22" spans="2:14" x14ac:dyDescent="0.25">
      <c r="B22" s="41" t="s">
        <v>3</v>
      </c>
      <c r="C22" s="42">
        <v>195.75</v>
      </c>
      <c r="E22" s="15" t="s">
        <v>26</v>
      </c>
      <c r="F22" s="25" cm="1">
        <f t="array" ref="F22">SUM(COUNTIFS(Start!$B$5:$B$222,_xlfn.VSTACK(E14,E16)))/N17</f>
        <v>0.44036697247706424</v>
      </c>
    </row>
    <row r="23" spans="2:14" x14ac:dyDescent="0.25">
      <c r="B23" s="39" t="s">
        <v>5</v>
      </c>
      <c r="C23" s="40">
        <v>8.66</v>
      </c>
      <c r="E23" s="15" t="s">
        <v>29</v>
      </c>
      <c r="F23" s="25" cm="1">
        <f t="array" ref="F23">ROWS(_xlfn._xlws.FILTER(Start!$B$5:$C$222,(Start!$B$5:$B$222=E16)+(Start!$C$5:$C$222&gt;=M8)))/N17</f>
        <v>0.38073394495412843</v>
      </c>
    </row>
    <row r="24" spans="2:14" x14ac:dyDescent="0.25">
      <c r="B24" s="41" t="s">
        <v>2</v>
      </c>
      <c r="C24" s="42">
        <v>262.93</v>
      </c>
      <c r="E24" s="15" t="s">
        <v>28</v>
      </c>
      <c r="F24" s="25">
        <f>COUNTIFS(Start!$B$5:$B$222,E15,Start!$C$5:$C$222,"&gt;="&amp;G8,Start!$C$5:$C$222,"&lt;"&amp;G9)/COUNTIFS(Start!$B$5:$B$222,E15)</f>
        <v>0.30769230769230771</v>
      </c>
    </row>
    <row r="25" spans="2:14" x14ac:dyDescent="0.25">
      <c r="B25" s="39" t="s">
        <v>5</v>
      </c>
      <c r="C25" s="40">
        <v>72.95</v>
      </c>
    </row>
    <row r="26" spans="2:14" x14ac:dyDescent="0.25">
      <c r="B26" s="41" t="s">
        <v>2</v>
      </c>
      <c r="C26" s="42">
        <v>39.590000000000003</v>
      </c>
    </row>
    <row r="27" spans="2:14" x14ac:dyDescent="0.25">
      <c r="B27" s="39" t="s">
        <v>2</v>
      </c>
      <c r="C27" s="40">
        <v>340.83</v>
      </c>
    </row>
    <row r="28" spans="2:14" x14ac:dyDescent="0.25">
      <c r="B28" s="41" t="s">
        <v>4</v>
      </c>
      <c r="C28" s="42">
        <v>378.31</v>
      </c>
    </row>
    <row r="29" spans="2:14" x14ac:dyDescent="0.25">
      <c r="B29" s="39" t="s">
        <v>6</v>
      </c>
      <c r="C29" s="40">
        <v>61.78</v>
      </c>
    </row>
    <row r="30" spans="2:14" x14ac:dyDescent="0.25">
      <c r="B30" s="41" t="s">
        <v>3</v>
      </c>
      <c r="C30" s="42">
        <v>53.9</v>
      </c>
    </row>
    <row r="31" spans="2:14" x14ac:dyDescent="0.25">
      <c r="B31" s="39" t="s">
        <v>3</v>
      </c>
      <c r="C31" s="40">
        <v>38.369999999999997</v>
      </c>
    </row>
    <row r="32" spans="2:14" x14ac:dyDescent="0.25">
      <c r="B32" s="41" t="s">
        <v>2</v>
      </c>
      <c r="C32" s="42">
        <v>243.33</v>
      </c>
    </row>
    <row r="33" spans="2:3" x14ac:dyDescent="0.25">
      <c r="B33" s="39" t="s">
        <v>4</v>
      </c>
      <c r="C33" s="40">
        <v>12.5</v>
      </c>
    </row>
    <row r="34" spans="2:3" x14ac:dyDescent="0.25">
      <c r="B34" s="41" t="s">
        <v>3</v>
      </c>
      <c r="C34" s="42">
        <v>79.989999999999995</v>
      </c>
    </row>
    <row r="35" spans="2:3" x14ac:dyDescent="0.25">
      <c r="B35" s="39" t="s">
        <v>3</v>
      </c>
      <c r="C35" s="40">
        <v>185.3</v>
      </c>
    </row>
    <row r="36" spans="2:3" x14ac:dyDescent="0.25">
      <c r="B36" s="41" t="s">
        <v>2</v>
      </c>
      <c r="C36" s="42">
        <v>100.43</v>
      </c>
    </row>
    <row r="37" spans="2:3" x14ac:dyDescent="0.25">
      <c r="B37" s="39" t="s">
        <v>2</v>
      </c>
      <c r="C37" s="40">
        <v>367.01</v>
      </c>
    </row>
    <row r="38" spans="2:3" x14ac:dyDescent="0.25">
      <c r="B38" s="41" t="s">
        <v>3</v>
      </c>
      <c r="C38" s="42">
        <v>24.73</v>
      </c>
    </row>
    <row r="39" spans="2:3" x14ac:dyDescent="0.25">
      <c r="B39" s="39" t="s">
        <v>5</v>
      </c>
      <c r="C39" s="40">
        <v>187.64</v>
      </c>
    </row>
    <row r="40" spans="2:3" x14ac:dyDescent="0.25">
      <c r="B40" s="41" t="s">
        <v>5</v>
      </c>
      <c r="C40" s="42">
        <v>42.82</v>
      </c>
    </row>
    <row r="41" spans="2:3" x14ac:dyDescent="0.25">
      <c r="B41" s="39" t="s">
        <v>4</v>
      </c>
      <c r="C41" s="40">
        <v>399.61</v>
      </c>
    </row>
    <row r="42" spans="2:3" x14ac:dyDescent="0.25">
      <c r="B42" s="41" t="s">
        <v>6</v>
      </c>
      <c r="C42" s="42">
        <v>16.690000000000001</v>
      </c>
    </row>
    <row r="43" spans="2:3" x14ac:dyDescent="0.25">
      <c r="B43" s="39" t="s">
        <v>3</v>
      </c>
      <c r="C43" s="40">
        <v>52.52</v>
      </c>
    </row>
    <row r="44" spans="2:3" x14ac:dyDescent="0.25">
      <c r="B44" s="41" t="s">
        <v>2</v>
      </c>
      <c r="C44" s="42">
        <v>230.57</v>
      </c>
    </row>
    <row r="45" spans="2:3" x14ac:dyDescent="0.25">
      <c r="B45" s="39" t="s">
        <v>3</v>
      </c>
      <c r="C45" s="40">
        <v>5.67</v>
      </c>
    </row>
    <row r="46" spans="2:3" x14ac:dyDescent="0.25">
      <c r="B46" s="41" t="s">
        <v>3</v>
      </c>
      <c r="C46" s="42">
        <v>63.71</v>
      </c>
    </row>
    <row r="47" spans="2:3" x14ac:dyDescent="0.25">
      <c r="B47" s="39" t="s">
        <v>2</v>
      </c>
      <c r="C47" s="40">
        <v>20.7</v>
      </c>
    </row>
    <row r="48" spans="2:3" x14ac:dyDescent="0.25">
      <c r="B48" s="41" t="s">
        <v>6</v>
      </c>
      <c r="C48" s="42">
        <v>15.03</v>
      </c>
    </row>
    <row r="49" spans="2:3" x14ac:dyDescent="0.25">
      <c r="B49" s="39" t="s">
        <v>6</v>
      </c>
      <c r="C49" s="40">
        <v>102.67</v>
      </c>
    </row>
    <row r="50" spans="2:3" x14ac:dyDescent="0.25">
      <c r="B50" s="41" t="s">
        <v>2</v>
      </c>
      <c r="C50" s="42">
        <v>41.17</v>
      </c>
    </row>
    <row r="51" spans="2:3" x14ac:dyDescent="0.25">
      <c r="B51" s="39" t="s">
        <v>3</v>
      </c>
      <c r="C51" s="40">
        <v>261.64999999999998</v>
      </c>
    </row>
    <row r="52" spans="2:3" x14ac:dyDescent="0.25">
      <c r="B52" s="41" t="s">
        <v>2</v>
      </c>
      <c r="C52" s="42">
        <v>223.48</v>
      </c>
    </row>
    <row r="53" spans="2:3" x14ac:dyDescent="0.25">
      <c r="B53" s="39" t="s">
        <v>2</v>
      </c>
      <c r="C53" s="40">
        <v>102.93</v>
      </c>
    </row>
    <row r="54" spans="2:3" x14ac:dyDescent="0.25">
      <c r="B54" s="41" t="s">
        <v>5</v>
      </c>
      <c r="C54" s="42">
        <v>307.33999999999997</v>
      </c>
    </row>
    <row r="55" spans="2:3" x14ac:dyDescent="0.25">
      <c r="B55" s="39" t="s">
        <v>5</v>
      </c>
      <c r="C55" s="40">
        <v>256.52</v>
      </c>
    </row>
    <row r="56" spans="2:3" x14ac:dyDescent="0.25">
      <c r="B56" s="41" t="s">
        <v>3</v>
      </c>
      <c r="C56" s="42">
        <v>97.64</v>
      </c>
    </row>
    <row r="57" spans="2:3" x14ac:dyDescent="0.25">
      <c r="B57" s="39" t="s">
        <v>5</v>
      </c>
      <c r="C57" s="40">
        <v>121.12</v>
      </c>
    </row>
    <row r="58" spans="2:3" x14ac:dyDescent="0.25">
      <c r="B58" s="41" t="s">
        <v>2</v>
      </c>
      <c r="C58" s="42">
        <v>361.87</v>
      </c>
    </row>
    <row r="59" spans="2:3" x14ac:dyDescent="0.25">
      <c r="B59" s="39" t="s">
        <v>2</v>
      </c>
      <c r="C59" s="40">
        <v>113.63</v>
      </c>
    </row>
    <row r="60" spans="2:3" x14ac:dyDescent="0.25">
      <c r="B60" s="41" t="s">
        <v>2</v>
      </c>
      <c r="C60" s="42">
        <v>38.28</v>
      </c>
    </row>
    <row r="61" spans="2:3" x14ac:dyDescent="0.25">
      <c r="B61" s="39" t="s">
        <v>2</v>
      </c>
      <c r="C61" s="40">
        <v>16.600000000000001</v>
      </c>
    </row>
    <row r="62" spans="2:3" x14ac:dyDescent="0.25">
      <c r="B62" s="41" t="s">
        <v>3</v>
      </c>
      <c r="C62" s="42">
        <v>98.43</v>
      </c>
    </row>
    <row r="63" spans="2:3" x14ac:dyDescent="0.25">
      <c r="B63" s="39" t="s">
        <v>5</v>
      </c>
      <c r="C63" s="40">
        <v>61.63</v>
      </c>
    </row>
    <row r="64" spans="2:3" x14ac:dyDescent="0.25">
      <c r="B64" s="41" t="s">
        <v>2</v>
      </c>
      <c r="C64" s="42">
        <v>3.72</v>
      </c>
    </row>
    <row r="65" spans="2:3" x14ac:dyDescent="0.25">
      <c r="B65" s="39" t="s">
        <v>2</v>
      </c>
      <c r="C65" s="40">
        <v>120.77</v>
      </c>
    </row>
    <row r="66" spans="2:3" x14ac:dyDescent="0.25">
      <c r="B66" s="41" t="s">
        <v>5</v>
      </c>
      <c r="C66" s="42">
        <v>224.5</v>
      </c>
    </row>
    <row r="67" spans="2:3" x14ac:dyDescent="0.25">
      <c r="B67" s="39" t="s">
        <v>6</v>
      </c>
      <c r="C67" s="40">
        <v>9.61</v>
      </c>
    </row>
    <row r="68" spans="2:3" x14ac:dyDescent="0.25">
      <c r="B68" s="41" t="s">
        <v>6</v>
      </c>
      <c r="C68" s="42">
        <v>37.14</v>
      </c>
    </row>
    <row r="69" spans="2:3" x14ac:dyDescent="0.25">
      <c r="B69" s="39" t="s">
        <v>2</v>
      </c>
      <c r="C69" s="40">
        <v>125.72</v>
      </c>
    </row>
    <row r="70" spans="2:3" x14ac:dyDescent="0.25">
      <c r="B70" s="41" t="s">
        <v>2</v>
      </c>
      <c r="C70" s="42">
        <v>88.52</v>
      </c>
    </row>
    <row r="71" spans="2:3" x14ac:dyDescent="0.25">
      <c r="B71" s="39" t="s">
        <v>6</v>
      </c>
      <c r="C71" s="40">
        <v>113.41</v>
      </c>
    </row>
    <row r="72" spans="2:3" x14ac:dyDescent="0.25">
      <c r="B72" s="41" t="s">
        <v>2</v>
      </c>
      <c r="C72" s="42">
        <v>47.67</v>
      </c>
    </row>
    <row r="73" spans="2:3" x14ac:dyDescent="0.25">
      <c r="B73" s="39" t="s">
        <v>6</v>
      </c>
      <c r="C73" s="40">
        <v>35.33</v>
      </c>
    </row>
    <row r="74" spans="2:3" x14ac:dyDescent="0.25">
      <c r="B74" s="41" t="s">
        <v>4</v>
      </c>
      <c r="C74" s="42">
        <v>322.29000000000002</v>
      </c>
    </row>
    <row r="75" spans="2:3" x14ac:dyDescent="0.25">
      <c r="B75" s="39" t="s">
        <v>2</v>
      </c>
      <c r="C75" s="40">
        <v>108.88</v>
      </c>
    </row>
    <row r="76" spans="2:3" x14ac:dyDescent="0.25">
      <c r="B76" s="41" t="s">
        <v>6</v>
      </c>
      <c r="C76" s="42">
        <v>83.56</v>
      </c>
    </row>
    <row r="77" spans="2:3" x14ac:dyDescent="0.25">
      <c r="B77" s="39" t="s">
        <v>3</v>
      </c>
      <c r="C77" s="40">
        <v>277.98</v>
      </c>
    </row>
    <row r="78" spans="2:3" x14ac:dyDescent="0.25">
      <c r="B78" s="41" t="s">
        <v>2</v>
      </c>
      <c r="C78" s="42">
        <v>3.36</v>
      </c>
    </row>
    <row r="79" spans="2:3" x14ac:dyDescent="0.25">
      <c r="B79" s="39" t="s">
        <v>5</v>
      </c>
      <c r="C79" s="40">
        <v>390.15</v>
      </c>
    </row>
    <row r="80" spans="2:3" x14ac:dyDescent="0.25">
      <c r="B80" s="41" t="s">
        <v>6</v>
      </c>
      <c r="C80" s="42">
        <v>104.75</v>
      </c>
    </row>
    <row r="81" spans="2:3" x14ac:dyDescent="0.25">
      <c r="B81" s="39" t="s">
        <v>3</v>
      </c>
      <c r="C81" s="40">
        <v>34.01</v>
      </c>
    </row>
    <row r="82" spans="2:3" x14ac:dyDescent="0.25">
      <c r="B82" s="41" t="s">
        <v>6</v>
      </c>
      <c r="C82" s="42">
        <v>22.95</v>
      </c>
    </row>
    <row r="83" spans="2:3" x14ac:dyDescent="0.25">
      <c r="B83" s="39" t="s">
        <v>2</v>
      </c>
      <c r="C83" s="40">
        <v>7.75</v>
      </c>
    </row>
    <row r="84" spans="2:3" x14ac:dyDescent="0.25">
      <c r="B84" s="41" t="s">
        <v>2</v>
      </c>
      <c r="C84" s="42">
        <v>47.57</v>
      </c>
    </row>
    <row r="85" spans="2:3" x14ac:dyDescent="0.25">
      <c r="B85" s="39" t="s">
        <v>5</v>
      </c>
      <c r="C85" s="40">
        <v>126.93</v>
      </c>
    </row>
    <row r="86" spans="2:3" x14ac:dyDescent="0.25">
      <c r="B86" s="41" t="s">
        <v>4</v>
      </c>
      <c r="C86" s="42">
        <v>376.88</v>
      </c>
    </row>
    <row r="87" spans="2:3" x14ac:dyDescent="0.25">
      <c r="B87" s="39" t="s">
        <v>2</v>
      </c>
      <c r="C87" s="40">
        <v>379.22</v>
      </c>
    </row>
    <row r="88" spans="2:3" x14ac:dyDescent="0.25">
      <c r="B88" s="41" t="s">
        <v>4</v>
      </c>
      <c r="C88" s="42">
        <v>224.46</v>
      </c>
    </row>
    <row r="89" spans="2:3" x14ac:dyDescent="0.25">
      <c r="B89" s="39" t="s">
        <v>5</v>
      </c>
      <c r="C89" s="40">
        <v>39.99</v>
      </c>
    </row>
    <row r="90" spans="2:3" x14ac:dyDescent="0.25">
      <c r="B90" s="41" t="s">
        <v>4</v>
      </c>
      <c r="C90" s="42">
        <v>35.549999999999997</v>
      </c>
    </row>
    <row r="91" spans="2:3" x14ac:dyDescent="0.25">
      <c r="B91" s="39" t="s">
        <v>4</v>
      </c>
      <c r="C91" s="40">
        <v>47.15</v>
      </c>
    </row>
    <row r="92" spans="2:3" x14ac:dyDescent="0.25">
      <c r="B92" s="41" t="s">
        <v>2</v>
      </c>
      <c r="C92" s="42">
        <v>13.68</v>
      </c>
    </row>
    <row r="93" spans="2:3" x14ac:dyDescent="0.25">
      <c r="B93" s="39" t="s">
        <v>3</v>
      </c>
      <c r="C93" s="40">
        <v>46.15</v>
      </c>
    </row>
    <row r="94" spans="2:3" x14ac:dyDescent="0.25">
      <c r="B94" s="41" t="s">
        <v>6</v>
      </c>
      <c r="C94" s="42">
        <v>41.03</v>
      </c>
    </row>
    <row r="95" spans="2:3" x14ac:dyDescent="0.25">
      <c r="B95" s="39" t="s">
        <v>6</v>
      </c>
      <c r="C95" s="40">
        <v>95.42</v>
      </c>
    </row>
    <row r="96" spans="2:3" x14ac:dyDescent="0.25">
      <c r="B96" s="41" t="s">
        <v>6</v>
      </c>
      <c r="C96" s="42">
        <v>37.520000000000003</v>
      </c>
    </row>
    <row r="97" spans="2:3" x14ac:dyDescent="0.25">
      <c r="B97" s="39" t="s">
        <v>2</v>
      </c>
      <c r="C97" s="40">
        <v>23.51</v>
      </c>
    </row>
    <row r="98" spans="2:3" x14ac:dyDescent="0.25">
      <c r="B98" s="41" t="s">
        <v>2</v>
      </c>
      <c r="C98" s="42">
        <v>26.9</v>
      </c>
    </row>
    <row r="99" spans="2:3" x14ac:dyDescent="0.25">
      <c r="B99" s="39" t="s">
        <v>3</v>
      </c>
      <c r="C99" s="40">
        <v>72.03</v>
      </c>
    </row>
    <row r="100" spans="2:3" x14ac:dyDescent="0.25">
      <c r="B100" s="41" t="s">
        <v>3</v>
      </c>
      <c r="C100" s="42">
        <v>266.69</v>
      </c>
    </row>
    <row r="101" spans="2:3" x14ac:dyDescent="0.25">
      <c r="B101" s="39" t="s">
        <v>3</v>
      </c>
      <c r="C101" s="40">
        <v>18.79</v>
      </c>
    </row>
    <row r="102" spans="2:3" x14ac:dyDescent="0.25">
      <c r="B102" s="41" t="s">
        <v>3</v>
      </c>
      <c r="C102" s="42">
        <v>28.17</v>
      </c>
    </row>
    <row r="103" spans="2:3" x14ac:dyDescent="0.25">
      <c r="B103" s="39" t="s">
        <v>5</v>
      </c>
      <c r="C103" s="40">
        <v>34.46</v>
      </c>
    </row>
    <row r="104" spans="2:3" x14ac:dyDescent="0.25">
      <c r="B104" s="41" t="s">
        <v>5</v>
      </c>
      <c r="C104" s="42">
        <v>11.32</v>
      </c>
    </row>
    <row r="105" spans="2:3" x14ac:dyDescent="0.25">
      <c r="B105" s="39" t="s">
        <v>2</v>
      </c>
      <c r="C105" s="40">
        <v>11.38</v>
      </c>
    </row>
    <row r="106" spans="2:3" x14ac:dyDescent="0.25">
      <c r="B106" s="41" t="s">
        <v>6</v>
      </c>
      <c r="C106" s="42">
        <v>66.62</v>
      </c>
    </row>
    <row r="107" spans="2:3" x14ac:dyDescent="0.25">
      <c r="B107" s="39" t="s">
        <v>4</v>
      </c>
      <c r="C107" s="40">
        <v>46.9</v>
      </c>
    </row>
    <row r="108" spans="2:3" x14ac:dyDescent="0.25">
      <c r="B108" s="41" t="s">
        <v>3</v>
      </c>
      <c r="C108" s="42">
        <v>43.09</v>
      </c>
    </row>
    <row r="109" spans="2:3" x14ac:dyDescent="0.25">
      <c r="B109" s="39" t="s">
        <v>3</v>
      </c>
      <c r="C109" s="40">
        <v>388.02</v>
      </c>
    </row>
    <row r="110" spans="2:3" x14ac:dyDescent="0.25">
      <c r="B110" s="41" t="s">
        <v>3</v>
      </c>
      <c r="C110" s="42">
        <v>61.38</v>
      </c>
    </row>
    <row r="111" spans="2:3" x14ac:dyDescent="0.25">
      <c r="B111" s="39" t="s">
        <v>6</v>
      </c>
      <c r="C111" s="40">
        <v>92.29</v>
      </c>
    </row>
    <row r="112" spans="2:3" x14ac:dyDescent="0.25">
      <c r="B112" s="41" t="s">
        <v>2</v>
      </c>
      <c r="C112" s="42">
        <v>71.16</v>
      </c>
    </row>
    <row r="113" spans="2:3" x14ac:dyDescent="0.25">
      <c r="B113" s="39" t="s">
        <v>2</v>
      </c>
      <c r="C113" s="40">
        <v>31.86</v>
      </c>
    </row>
    <row r="114" spans="2:3" x14ac:dyDescent="0.25">
      <c r="B114" s="41" t="s">
        <v>6</v>
      </c>
      <c r="C114" s="42">
        <v>2.5099999999999998</v>
      </c>
    </row>
    <row r="115" spans="2:3" x14ac:dyDescent="0.25">
      <c r="B115" s="39" t="s">
        <v>5</v>
      </c>
      <c r="C115" s="40">
        <v>31.08</v>
      </c>
    </row>
    <row r="116" spans="2:3" x14ac:dyDescent="0.25">
      <c r="B116" s="41" t="s">
        <v>2</v>
      </c>
      <c r="C116" s="42">
        <v>258.48</v>
      </c>
    </row>
    <row r="117" spans="2:3" x14ac:dyDescent="0.25">
      <c r="B117" s="39" t="s">
        <v>3</v>
      </c>
      <c r="C117" s="40">
        <v>42.76</v>
      </c>
    </row>
    <row r="118" spans="2:3" x14ac:dyDescent="0.25">
      <c r="B118" s="41" t="s">
        <v>3</v>
      </c>
      <c r="C118" s="42">
        <v>46.41</v>
      </c>
    </row>
    <row r="119" spans="2:3" x14ac:dyDescent="0.25">
      <c r="B119" s="39" t="s">
        <v>6</v>
      </c>
      <c r="C119" s="40">
        <v>89.08</v>
      </c>
    </row>
    <row r="120" spans="2:3" x14ac:dyDescent="0.25">
      <c r="B120" s="41" t="s">
        <v>4</v>
      </c>
      <c r="C120" s="42">
        <v>8.7799999999999994</v>
      </c>
    </row>
    <row r="121" spans="2:3" x14ac:dyDescent="0.25">
      <c r="B121" s="39" t="s">
        <v>6</v>
      </c>
      <c r="C121" s="40">
        <v>84.01</v>
      </c>
    </row>
    <row r="122" spans="2:3" x14ac:dyDescent="0.25">
      <c r="B122" s="41" t="s">
        <v>4</v>
      </c>
      <c r="C122" s="42">
        <v>24.72</v>
      </c>
    </row>
    <row r="123" spans="2:3" x14ac:dyDescent="0.25">
      <c r="B123" s="39" t="s">
        <v>5</v>
      </c>
      <c r="C123" s="40">
        <v>11.29</v>
      </c>
    </row>
    <row r="124" spans="2:3" x14ac:dyDescent="0.25">
      <c r="B124" s="41" t="s">
        <v>2</v>
      </c>
      <c r="C124" s="42">
        <v>49.09</v>
      </c>
    </row>
    <row r="125" spans="2:3" x14ac:dyDescent="0.25">
      <c r="B125" s="39" t="s">
        <v>2</v>
      </c>
      <c r="C125" s="40">
        <v>344.46</v>
      </c>
    </row>
    <row r="126" spans="2:3" x14ac:dyDescent="0.25">
      <c r="B126" s="41" t="s">
        <v>2</v>
      </c>
      <c r="C126" s="42">
        <v>21.13</v>
      </c>
    </row>
    <row r="127" spans="2:3" x14ac:dyDescent="0.25">
      <c r="B127" s="39" t="s">
        <v>2</v>
      </c>
      <c r="C127" s="40">
        <v>335.11</v>
      </c>
    </row>
    <row r="128" spans="2:3" x14ac:dyDescent="0.25">
      <c r="B128" s="41" t="s">
        <v>3</v>
      </c>
      <c r="C128" s="42">
        <v>15.01</v>
      </c>
    </row>
    <row r="129" spans="2:3" x14ac:dyDescent="0.25">
      <c r="B129" s="39" t="s">
        <v>2</v>
      </c>
      <c r="C129" s="40">
        <v>3.38</v>
      </c>
    </row>
    <row r="130" spans="2:3" x14ac:dyDescent="0.25">
      <c r="B130" s="41" t="s">
        <v>6</v>
      </c>
      <c r="C130" s="42">
        <v>14.81</v>
      </c>
    </row>
    <row r="131" spans="2:3" x14ac:dyDescent="0.25">
      <c r="B131" s="39" t="s">
        <v>2</v>
      </c>
      <c r="C131" s="40">
        <v>15.17</v>
      </c>
    </row>
    <row r="132" spans="2:3" x14ac:dyDescent="0.25">
      <c r="B132" s="41" t="s">
        <v>3</v>
      </c>
      <c r="C132" s="42">
        <v>110.42</v>
      </c>
    </row>
    <row r="133" spans="2:3" x14ac:dyDescent="0.25">
      <c r="B133" s="39" t="s">
        <v>2</v>
      </c>
      <c r="C133" s="40">
        <v>43.72</v>
      </c>
    </row>
    <row r="134" spans="2:3" x14ac:dyDescent="0.25">
      <c r="B134" s="41" t="s">
        <v>6</v>
      </c>
      <c r="C134" s="42">
        <v>64.349999999999994</v>
      </c>
    </row>
    <row r="135" spans="2:3" x14ac:dyDescent="0.25">
      <c r="B135" s="39" t="s">
        <v>2</v>
      </c>
      <c r="C135" s="40">
        <v>6.3</v>
      </c>
    </row>
    <row r="136" spans="2:3" x14ac:dyDescent="0.25">
      <c r="B136" s="41" t="s">
        <v>2</v>
      </c>
      <c r="C136" s="42">
        <v>47.73</v>
      </c>
    </row>
    <row r="137" spans="2:3" x14ac:dyDescent="0.25">
      <c r="B137" s="39" t="s">
        <v>6</v>
      </c>
      <c r="C137" s="40">
        <v>74.56</v>
      </c>
    </row>
    <row r="138" spans="2:3" x14ac:dyDescent="0.25">
      <c r="B138" s="41" t="s">
        <v>3</v>
      </c>
      <c r="C138" s="42">
        <v>10.76</v>
      </c>
    </row>
    <row r="139" spans="2:3" x14ac:dyDescent="0.25">
      <c r="B139" s="39" t="s">
        <v>2</v>
      </c>
      <c r="C139" s="40">
        <v>93.5</v>
      </c>
    </row>
    <row r="140" spans="2:3" x14ac:dyDescent="0.25">
      <c r="B140" s="41" t="s">
        <v>2</v>
      </c>
      <c r="C140" s="42">
        <v>44.17</v>
      </c>
    </row>
    <row r="141" spans="2:3" x14ac:dyDescent="0.25">
      <c r="B141" s="39" t="s">
        <v>2</v>
      </c>
      <c r="C141" s="40">
        <v>101.49</v>
      </c>
    </row>
    <row r="142" spans="2:3" x14ac:dyDescent="0.25">
      <c r="B142" s="41" t="s">
        <v>2</v>
      </c>
      <c r="C142" s="42">
        <v>37.79</v>
      </c>
    </row>
    <row r="143" spans="2:3" x14ac:dyDescent="0.25">
      <c r="B143" s="39" t="s">
        <v>5</v>
      </c>
      <c r="C143" s="40">
        <v>98.07</v>
      </c>
    </row>
    <row r="144" spans="2:3" x14ac:dyDescent="0.25">
      <c r="B144" s="41" t="s">
        <v>5</v>
      </c>
      <c r="C144" s="42">
        <v>15</v>
      </c>
    </row>
    <row r="145" spans="2:3" x14ac:dyDescent="0.25">
      <c r="B145" s="39" t="s">
        <v>4</v>
      </c>
      <c r="C145" s="40">
        <v>299.88</v>
      </c>
    </row>
    <row r="146" spans="2:3" x14ac:dyDescent="0.25">
      <c r="B146" s="41" t="s">
        <v>3</v>
      </c>
      <c r="C146" s="42">
        <v>19.16</v>
      </c>
    </row>
    <row r="147" spans="2:3" x14ac:dyDescent="0.25">
      <c r="B147" s="39" t="s">
        <v>2</v>
      </c>
      <c r="C147" s="40">
        <v>21.53</v>
      </c>
    </row>
    <row r="148" spans="2:3" x14ac:dyDescent="0.25">
      <c r="B148" s="41" t="s">
        <v>2</v>
      </c>
      <c r="C148" s="42">
        <v>136.88999999999999</v>
      </c>
    </row>
    <row r="149" spans="2:3" x14ac:dyDescent="0.25">
      <c r="B149" s="39" t="s">
        <v>5</v>
      </c>
      <c r="C149" s="40">
        <v>47.19</v>
      </c>
    </row>
    <row r="150" spans="2:3" x14ac:dyDescent="0.25">
      <c r="B150" s="41" t="s">
        <v>5</v>
      </c>
      <c r="C150" s="42">
        <v>93.54</v>
      </c>
    </row>
    <row r="151" spans="2:3" x14ac:dyDescent="0.25">
      <c r="B151" s="39" t="s">
        <v>6</v>
      </c>
      <c r="C151" s="40">
        <v>76.31</v>
      </c>
    </row>
    <row r="152" spans="2:3" x14ac:dyDescent="0.25">
      <c r="B152" s="41" t="s">
        <v>2</v>
      </c>
      <c r="C152" s="42">
        <v>85.82</v>
      </c>
    </row>
    <row r="153" spans="2:3" x14ac:dyDescent="0.25">
      <c r="B153" s="39" t="s">
        <v>6</v>
      </c>
      <c r="C153" s="40">
        <v>55.45</v>
      </c>
    </row>
    <row r="154" spans="2:3" x14ac:dyDescent="0.25">
      <c r="B154" s="41" t="s">
        <v>3</v>
      </c>
      <c r="C154" s="42">
        <v>197.69</v>
      </c>
    </row>
    <row r="155" spans="2:3" x14ac:dyDescent="0.25">
      <c r="B155" s="39" t="s">
        <v>3</v>
      </c>
      <c r="C155" s="40">
        <v>69.010000000000005</v>
      </c>
    </row>
    <row r="156" spans="2:3" x14ac:dyDescent="0.25">
      <c r="B156" s="41" t="s">
        <v>4</v>
      </c>
      <c r="C156" s="42">
        <v>71.930000000000007</v>
      </c>
    </row>
    <row r="157" spans="2:3" x14ac:dyDescent="0.25">
      <c r="B157" s="39" t="s">
        <v>2</v>
      </c>
      <c r="C157" s="40">
        <v>68.17</v>
      </c>
    </row>
    <row r="158" spans="2:3" x14ac:dyDescent="0.25">
      <c r="B158" s="41" t="s">
        <v>2</v>
      </c>
      <c r="C158" s="42">
        <v>10.199999999999999</v>
      </c>
    </row>
    <row r="159" spans="2:3" x14ac:dyDescent="0.25">
      <c r="B159" s="39" t="s">
        <v>4</v>
      </c>
      <c r="C159" s="40">
        <v>58.49</v>
      </c>
    </row>
    <row r="160" spans="2:3" x14ac:dyDescent="0.25">
      <c r="B160" s="41" t="s">
        <v>3</v>
      </c>
      <c r="C160" s="42">
        <v>40.69</v>
      </c>
    </row>
    <row r="161" spans="2:3" x14ac:dyDescent="0.25">
      <c r="B161" s="39" t="s">
        <v>2</v>
      </c>
      <c r="C161" s="40">
        <v>35.880000000000003</v>
      </c>
    </row>
    <row r="162" spans="2:3" x14ac:dyDescent="0.25">
      <c r="B162" s="41" t="s">
        <v>3</v>
      </c>
      <c r="C162" s="42">
        <v>300.24</v>
      </c>
    </row>
    <row r="163" spans="2:3" x14ac:dyDescent="0.25">
      <c r="B163" s="39" t="s">
        <v>3</v>
      </c>
      <c r="C163" s="40">
        <v>88.73</v>
      </c>
    </row>
    <row r="164" spans="2:3" x14ac:dyDescent="0.25">
      <c r="B164" s="41" t="s">
        <v>6</v>
      </c>
      <c r="C164" s="42">
        <v>28.72</v>
      </c>
    </row>
    <row r="165" spans="2:3" x14ac:dyDescent="0.25">
      <c r="B165" s="39" t="s">
        <v>6</v>
      </c>
      <c r="C165" s="40">
        <v>13.11</v>
      </c>
    </row>
    <row r="166" spans="2:3" x14ac:dyDescent="0.25">
      <c r="B166" s="41" t="s">
        <v>6</v>
      </c>
      <c r="C166" s="42">
        <v>75.319999999999993</v>
      </c>
    </row>
    <row r="167" spans="2:3" x14ac:dyDescent="0.25">
      <c r="B167" s="39" t="s">
        <v>2</v>
      </c>
      <c r="C167" s="40">
        <v>48.45</v>
      </c>
    </row>
    <row r="168" spans="2:3" x14ac:dyDescent="0.25">
      <c r="B168" s="41" t="s">
        <v>2</v>
      </c>
      <c r="C168" s="42">
        <v>42.78</v>
      </c>
    </row>
    <row r="169" spans="2:3" x14ac:dyDescent="0.25">
      <c r="B169" s="39" t="s">
        <v>3</v>
      </c>
      <c r="C169" s="40">
        <v>272.88</v>
      </c>
    </row>
    <row r="170" spans="2:3" x14ac:dyDescent="0.25">
      <c r="B170" s="41" t="s">
        <v>6</v>
      </c>
      <c r="C170" s="42">
        <v>16.11</v>
      </c>
    </row>
    <row r="171" spans="2:3" x14ac:dyDescent="0.25">
      <c r="B171" s="39" t="s">
        <v>5</v>
      </c>
      <c r="C171" s="40">
        <v>28.67</v>
      </c>
    </row>
    <row r="172" spans="2:3" x14ac:dyDescent="0.25">
      <c r="B172" s="41" t="s">
        <v>2</v>
      </c>
      <c r="C172" s="42">
        <v>162.12</v>
      </c>
    </row>
    <row r="173" spans="2:3" x14ac:dyDescent="0.25">
      <c r="B173" s="39" t="s">
        <v>3</v>
      </c>
      <c r="C173" s="40">
        <v>127.71</v>
      </c>
    </row>
    <row r="174" spans="2:3" x14ac:dyDescent="0.25">
      <c r="B174" s="41" t="s">
        <v>4</v>
      </c>
      <c r="C174" s="42">
        <v>190.53</v>
      </c>
    </row>
    <row r="175" spans="2:3" x14ac:dyDescent="0.25">
      <c r="B175" s="39" t="s">
        <v>6</v>
      </c>
      <c r="C175" s="40">
        <v>58.49</v>
      </c>
    </row>
    <row r="176" spans="2:3" x14ac:dyDescent="0.25">
      <c r="B176" s="41" t="s">
        <v>2</v>
      </c>
      <c r="C176" s="42">
        <v>86.01</v>
      </c>
    </row>
    <row r="177" spans="2:3" x14ac:dyDescent="0.25">
      <c r="B177" s="39" t="s">
        <v>6</v>
      </c>
      <c r="C177" s="40">
        <v>98.89</v>
      </c>
    </row>
    <row r="178" spans="2:3" x14ac:dyDescent="0.25">
      <c r="B178" s="41" t="s">
        <v>2</v>
      </c>
      <c r="C178" s="42">
        <v>8.5500000000000007</v>
      </c>
    </row>
    <row r="179" spans="2:3" x14ac:dyDescent="0.25">
      <c r="B179" s="39" t="s">
        <v>5</v>
      </c>
      <c r="C179" s="40">
        <v>42.52</v>
      </c>
    </row>
    <row r="180" spans="2:3" x14ac:dyDescent="0.25">
      <c r="B180" s="41" t="s">
        <v>5</v>
      </c>
      <c r="C180" s="42">
        <v>89.9</v>
      </c>
    </row>
    <row r="181" spans="2:3" x14ac:dyDescent="0.25">
      <c r="B181" s="39" t="s">
        <v>2</v>
      </c>
      <c r="C181" s="40">
        <v>243.91</v>
      </c>
    </row>
    <row r="182" spans="2:3" x14ac:dyDescent="0.25">
      <c r="B182" s="41" t="s">
        <v>3</v>
      </c>
      <c r="C182" s="42">
        <v>32.14</v>
      </c>
    </row>
    <row r="183" spans="2:3" x14ac:dyDescent="0.25">
      <c r="B183" s="39" t="s">
        <v>2</v>
      </c>
      <c r="C183" s="40">
        <v>2.66</v>
      </c>
    </row>
    <row r="184" spans="2:3" x14ac:dyDescent="0.25">
      <c r="B184" s="41" t="s">
        <v>3</v>
      </c>
      <c r="C184" s="42">
        <v>72.540000000000006</v>
      </c>
    </row>
    <row r="185" spans="2:3" x14ac:dyDescent="0.25">
      <c r="B185" s="39" t="s">
        <v>2</v>
      </c>
      <c r="C185" s="40">
        <v>56.71</v>
      </c>
    </row>
    <row r="186" spans="2:3" x14ac:dyDescent="0.25">
      <c r="B186" s="41" t="s">
        <v>2</v>
      </c>
      <c r="C186" s="42">
        <v>190.97</v>
      </c>
    </row>
    <row r="187" spans="2:3" x14ac:dyDescent="0.25">
      <c r="B187" s="39" t="s">
        <v>3</v>
      </c>
      <c r="C187" s="40">
        <v>42.3</v>
      </c>
    </row>
    <row r="188" spans="2:3" x14ac:dyDescent="0.25">
      <c r="B188" s="41" t="s">
        <v>2</v>
      </c>
      <c r="C188" s="42">
        <v>394.35</v>
      </c>
    </row>
    <row r="189" spans="2:3" x14ac:dyDescent="0.25">
      <c r="B189" s="39" t="s">
        <v>4</v>
      </c>
      <c r="C189" s="40">
        <v>24.04</v>
      </c>
    </row>
    <row r="190" spans="2:3" x14ac:dyDescent="0.25">
      <c r="B190" s="41" t="s">
        <v>5</v>
      </c>
      <c r="C190" s="42">
        <v>43.02</v>
      </c>
    </row>
    <row r="191" spans="2:3" x14ac:dyDescent="0.25">
      <c r="B191" s="39" t="s">
        <v>3</v>
      </c>
      <c r="C191" s="40">
        <v>86.28</v>
      </c>
    </row>
    <row r="192" spans="2:3" x14ac:dyDescent="0.25">
      <c r="B192" s="41" t="s">
        <v>6</v>
      </c>
      <c r="C192" s="42">
        <v>2.5499999999999998</v>
      </c>
    </row>
    <row r="193" spans="2:3" x14ac:dyDescent="0.25">
      <c r="B193" s="39" t="s">
        <v>3</v>
      </c>
      <c r="C193" s="40">
        <v>331.37</v>
      </c>
    </row>
    <row r="194" spans="2:3" x14ac:dyDescent="0.25">
      <c r="B194" s="41" t="s">
        <v>2</v>
      </c>
      <c r="C194" s="42">
        <v>353.76</v>
      </c>
    </row>
    <row r="195" spans="2:3" x14ac:dyDescent="0.25">
      <c r="B195" s="39" t="s">
        <v>2</v>
      </c>
      <c r="C195" s="40">
        <v>31.93</v>
      </c>
    </row>
    <row r="196" spans="2:3" x14ac:dyDescent="0.25">
      <c r="B196" s="41" t="s">
        <v>2</v>
      </c>
      <c r="C196" s="42">
        <v>124.06</v>
      </c>
    </row>
    <row r="197" spans="2:3" x14ac:dyDescent="0.25">
      <c r="B197" s="39" t="s">
        <v>5</v>
      </c>
      <c r="C197" s="40">
        <v>75.69</v>
      </c>
    </row>
    <row r="198" spans="2:3" x14ac:dyDescent="0.25">
      <c r="B198" s="41" t="s">
        <v>2</v>
      </c>
      <c r="C198" s="42">
        <v>59.2</v>
      </c>
    </row>
    <row r="199" spans="2:3" x14ac:dyDescent="0.25">
      <c r="B199" s="39" t="s">
        <v>4</v>
      </c>
      <c r="C199" s="40">
        <v>46.88</v>
      </c>
    </row>
    <row r="200" spans="2:3" x14ac:dyDescent="0.25">
      <c r="B200" s="41" t="s">
        <v>2</v>
      </c>
      <c r="C200" s="42">
        <v>98.19</v>
      </c>
    </row>
    <row r="201" spans="2:3" x14ac:dyDescent="0.25">
      <c r="B201" s="39" t="s">
        <v>3</v>
      </c>
      <c r="C201" s="40">
        <v>17.309999999999999</v>
      </c>
    </row>
    <row r="202" spans="2:3" x14ac:dyDescent="0.25">
      <c r="B202" s="41" t="s">
        <v>3</v>
      </c>
      <c r="C202" s="42">
        <v>73.08</v>
      </c>
    </row>
    <row r="203" spans="2:3" x14ac:dyDescent="0.25">
      <c r="B203" s="39" t="s">
        <v>6</v>
      </c>
      <c r="C203" s="40">
        <v>126.38</v>
      </c>
    </row>
    <row r="204" spans="2:3" x14ac:dyDescent="0.25">
      <c r="B204" s="41" t="s">
        <v>2</v>
      </c>
      <c r="C204" s="42">
        <v>26.75</v>
      </c>
    </row>
    <row r="205" spans="2:3" x14ac:dyDescent="0.25">
      <c r="B205" s="39" t="s">
        <v>3</v>
      </c>
      <c r="C205" s="40">
        <v>37.78</v>
      </c>
    </row>
    <row r="206" spans="2:3" x14ac:dyDescent="0.25">
      <c r="B206" s="41" t="s">
        <v>3</v>
      </c>
      <c r="C206" s="42">
        <v>23.64</v>
      </c>
    </row>
    <row r="207" spans="2:3" x14ac:dyDescent="0.25">
      <c r="B207" s="39" t="s">
        <v>2</v>
      </c>
      <c r="C207" s="40">
        <v>48.6</v>
      </c>
    </row>
    <row r="208" spans="2:3" x14ac:dyDescent="0.25">
      <c r="B208" s="41" t="s">
        <v>2</v>
      </c>
      <c r="C208" s="42">
        <v>19.41</v>
      </c>
    </row>
    <row r="209" spans="2:3" x14ac:dyDescent="0.25">
      <c r="B209" s="39" t="s">
        <v>2</v>
      </c>
      <c r="C209" s="40">
        <v>17.899999999999999</v>
      </c>
    </row>
    <row r="210" spans="2:3" x14ac:dyDescent="0.25">
      <c r="B210" s="41" t="s">
        <v>3</v>
      </c>
      <c r="C210" s="42">
        <v>46.6</v>
      </c>
    </row>
    <row r="211" spans="2:3" x14ac:dyDescent="0.25">
      <c r="B211" s="39" t="s">
        <v>6</v>
      </c>
      <c r="C211" s="40">
        <v>97.91</v>
      </c>
    </row>
    <row r="212" spans="2:3" x14ac:dyDescent="0.25">
      <c r="B212" s="41" t="s">
        <v>6</v>
      </c>
      <c r="C212" s="42">
        <v>51.83</v>
      </c>
    </row>
    <row r="213" spans="2:3" x14ac:dyDescent="0.25">
      <c r="B213" s="39" t="s">
        <v>2</v>
      </c>
      <c r="C213" s="40">
        <v>22.7</v>
      </c>
    </row>
    <row r="214" spans="2:3" x14ac:dyDescent="0.25">
      <c r="B214" s="41" t="s">
        <v>6</v>
      </c>
      <c r="C214" s="42">
        <v>3.57</v>
      </c>
    </row>
    <row r="215" spans="2:3" x14ac:dyDescent="0.25">
      <c r="B215" s="39" t="s">
        <v>6</v>
      </c>
      <c r="C215" s="40">
        <v>36.49</v>
      </c>
    </row>
    <row r="216" spans="2:3" x14ac:dyDescent="0.25">
      <c r="B216" s="41" t="s">
        <v>6</v>
      </c>
      <c r="C216" s="42">
        <v>93.52</v>
      </c>
    </row>
    <row r="217" spans="2:3" x14ac:dyDescent="0.25">
      <c r="B217" s="39" t="s">
        <v>3</v>
      </c>
      <c r="C217" s="40">
        <v>41.35</v>
      </c>
    </row>
    <row r="218" spans="2:3" x14ac:dyDescent="0.25">
      <c r="B218" s="41" t="s">
        <v>6</v>
      </c>
      <c r="C218" s="42">
        <v>273.39999999999998</v>
      </c>
    </row>
    <row r="219" spans="2:3" x14ac:dyDescent="0.25">
      <c r="B219" s="39" t="s">
        <v>3</v>
      </c>
      <c r="C219" s="40">
        <v>40.92</v>
      </c>
    </row>
    <row r="220" spans="2:3" x14ac:dyDescent="0.25">
      <c r="B220" s="41" t="s">
        <v>6</v>
      </c>
      <c r="C220" s="42">
        <v>76.63</v>
      </c>
    </row>
    <row r="221" spans="2:3" x14ac:dyDescent="0.25">
      <c r="B221" s="39" t="s">
        <v>2</v>
      </c>
      <c r="C221" s="40">
        <v>13.2</v>
      </c>
    </row>
    <row r="222" spans="2:3" x14ac:dyDescent="0.25">
      <c r="B222" s="2" t="s">
        <v>4</v>
      </c>
      <c r="C222" s="3">
        <v>16.07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86C42-BCCD-4D72-A321-1E2FBD7B94B3}">
  <sheetPr>
    <tabColor rgb="FF0000FF"/>
  </sheetPr>
  <dimension ref="B2:K47"/>
  <sheetViews>
    <sheetView tabSelected="1" zoomScale="138" zoomScaleNormal="138" workbookViewId="0">
      <selection activeCell="B14" sqref="B14"/>
    </sheetView>
  </sheetViews>
  <sheetFormatPr defaultRowHeight="15" x14ac:dyDescent="0.25"/>
  <cols>
    <col min="1" max="1" width="2.5703125" customWidth="1"/>
    <col min="2" max="2" width="19.28515625" customWidth="1"/>
    <col min="3" max="3" width="7.28515625" bestFit="1" customWidth="1"/>
  </cols>
  <sheetData>
    <row r="2" spans="2:11" x14ac:dyDescent="0.25">
      <c r="B2" s="1" t="s">
        <v>36</v>
      </c>
    </row>
    <row r="4" spans="2:11" ht="30" x14ac:dyDescent="0.25">
      <c r="B4" s="12" t="s">
        <v>15</v>
      </c>
      <c r="C4" s="9" t="s">
        <v>17</v>
      </c>
      <c r="D4" s="9" t="s">
        <v>18</v>
      </c>
      <c r="E4" s="9" t="s">
        <v>19</v>
      </c>
      <c r="F4" s="9" t="s">
        <v>20</v>
      </c>
      <c r="G4" s="9" t="s">
        <v>21</v>
      </c>
      <c r="H4" s="9" t="s">
        <v>22</v>
      </c>
      <c r="I4" s="9" t="s">
        <v>23</v>
      </c>
      <c r="J4" s="9" t="s">
        <v>24</v>
      </c>
      <c r="K4" s="12" t="s">
        <v>16</v>
      </c>
    </row>
    <row r="5" spans="2:11" x14ac:dyDescent="0.25">
      <c r="B5" s="8" t="s">
        <v>5</v>
      </c>
      <c r="C5" s="4">
        <v>15</v>
      </c>
      <c r="D5" s="4">
        <v>6</v>
      </c>
      <c r="E5" s="4">
        <v>2</v>
      </c>
      <c r="F5" s="4">
        <v>1</v>
      </c>
      <c r="G5" s="4">
        <v>1</v>
      </c>
      <c r="H5" s="4">
        <v>1</v>
      </c>
      <c r="I5" s="4">
        <v>2</v>
      </c>
      <c r="J5" s="30">
        <v>1</v>
      </c>
      <c r="K5" s="31">
        <v>29</v>
      </c>
    </row>
    <row r="6" spans="2:11" x14ac:dyDescent="0.25">
      <c r="B6" s="8" t="s">
        <v>6</v>
      </c>
      <c r="C6" s="4">
        <v>17</v>
      </c>
      <c r="D6" s="4">
        <v>19</v>
      </c>
      <c r="E6" s="4">
        <v>4</v>
      </c>
      <c r="F6" s="4">
        <v>0</v>
      </c>
      <c r="G6" s="4">
        <v>0</v>
      </c>
      <c r="H6" s="4">
        <v>1</v>
      </c>
      <c r="I6" s="4">
        <v>0</v>
      </c>
      <c r="J6" s="30">
        <v>0</v>
      </c>
      <c r="K6" s="31">
        <v>41</v>
      </c>
    </row>
    <row r="7" spans="2:11" x14ac:dyDescent="0.25">
      <c r="B7" s="8" t="s">
        <v>4</v>
      </c>
      <c r="C7" s="4">
        <v>9</v>
      </c>
      <c r="D7" s="4">
        <v>2</v>
      </c>
      <c r="E7" s="4">
        <v>0</v>
      </c>
      <c r="F7" s="4">
        <v>1</v>
      </c>
      <c r="G7" s="4">
        <v>1</v>
      </c>
      <c r="H7" s="4">
        <v>1</v>
      </c>
      <c r="I7" s="4">
        <v>1</v>
      </c>
      <c r="J7" s="30">
        <v>3</v>
      </c>
      <c r="K7" s="31">
        <v>18</v>
      </c>
    </row>
    <row r="8" spans="2:11" x14ac:dyDescent="0.25">
      <c r="B8" s="8" t="s">
        <v>3</v>
      </c>
      <c r="C8" s="4">
        <v>24</v>
      </c>
      <c r="D8" s="4">
        <v>16</v>
      </c>
      <c r="E8" s="4">
        <v>2</v>
      </c>
      <c r="F8" s="4">
        <v>3</v>
      </c>
      <c r="G8" s="4">
        <v>0</v>
      </c>
      <c r="H8" s="4">
        <v>4</v>
      </c>
      <c r="I8" s="4">
        <v>2</v>
      </c>
      <c r="J8" s="30">
        <v>1</v>
      </c>
      <c r="K8" s="31">
        <v>52</v>
      </c>
    </row>
    <row r="9" spans="2:11" ht="15.75" thickBot="1" x14ac:dyDescent="0.3">
      <c r="B9" s="13" t="s">
        <v>2</v>
      </c>
      <c r="C9" s="32">
        <v>40</v>
      </c>
      <c r="D9" s="32">
        <v>10</v>
      </c>
      <c r="E9" s="32">
        <v>10</v>
      </c>
      <c r="F9" s="32">
        <v>2</v>
      </c>
      <c r="G9" s="32">
        <v>4</v>
      </c>
      <c r="H9" s="32">
        <v>2</v>
      </c>
      <c r="I9" s="32">
        <v>3</v>
      </c>
      <c r="J9" s="14">
        <v>7</v>
      </c>
      <c r="K9" s="33">
        <v>78</v>
      </c>
    </row>
    <row r="10" spans="2:11" x14ac:dyDescent="0.25">
      <c r="B10" s="29" t="s">
        <v>16</v>
      </c>
      <c r="C10" s="34">
        <v>105</v>
      </c>
      <c r="D10" s="34">
        <v>53</v>
      </c>
      <c r="E10" s="34">
        <v>18</v>
      </c>
      <c r="F10" s="34">
        <v>7</v>
      </c>
      <c r="G10" s="34">
        <v>6</v>
      </c>
      <c r="H10" s="34">
        <v>9</v>
      </c>
      <c r="I10" s="34">
        <v>8</v>
      </c>
      <c r="J10" s="35">
        <v>12</v>
      </c>
      <c r="K10" s="36">
        <v>218</v>
      </c>
    </row>
    <row r="12" spans="2:11" x14ac:dyDescent="0.25">
      <c r="B12" s="1" t="s">
        <v>37</v>
      </c>
    </row>
    <row r="22" spans="2:5" x14ac:dyDescent="0.25">
      <c r="B22" s="15" t="s">
        <v>38</v>
      </c>
      <c r="C22" s="15" t="s">
        <v>39</v>
      </c>
      <c r="E22" s="1" t="s">
        <v>30</v>
      </c>
    </row>
    <row r="23" spans="2:5" x14ac:dyDescent="0.25">
      <c r="B23" s="28" t="s">
        <v>25</v>
      </c>
      <c r="C23" s="25"/>
      <c r="E23" t="s">
        <v>31</v>
      </c>
    </row>
    <row r="24" spans="2:5" x14ac:dyDescent="0.25">
      <c r="B24" s="28" t="s">
        <v>27</v>
      </c>
      <c r="C24" s="25"/>
      <c r="E24" t="s">
        <v>32</v>
      </c>
    </row>
    <row r="25" spans="2:5" x14ac:dyDescent="0.25">
      <c r="B25" s="28" t="s">
        <v>26</v>
      </c>
      <c r="C25" s="25"/>
      <c r="E25" t="s">
        <v>34</v>
      </c>
    </row>
    <row r="26" spans="2:5" x14ac:dyDescent="0.25">
      <c r="B26" s="28" t="s">
        <v>29</v>
      </c>
      <c r="C26" s="25"/>
      <c r="E26" t="s">
        <v>35</v>
      </c>
    </row>
    <row r="27" spans="2:5" x14ac:dyDescent="0.25">
      <c r="B27" s="28" t="s">
        <v>28</v>
      </c>
      <c r="C27" s="25"/>
      <c r="E27" t="s">
        <v>33</v>
      </c>
    </row>
    <row r="43" spans="3:3" x14ac:dyDescent="0.25">
      <c r="C43" s="26">
        <v>0.18807339449541285</v>
      </c>
    </row>
    <row r="44" spans="3:3" x14ac:dyDescent="0.25">
      <c r="C44" s="26">
        <v>0.11009174311926606</v>
      </c>
    </row>
    <row r="45" spans="3:3" x14ac:dyDescent="0.25">
      <c r="C45" s="26">
        <v>0.44036697247706424</v>
      </c>
    </row>
    <row r="46" spans="3:3" x14ac:dyDescent="0.25">
      <c r="C46" s="26">
        <v>0.38073394495412843</v>
      </c>
    </row>
    <row r="47" spans="3:3" x14ac:dyDescent="0.25">
      <c r="C47" s="26">
        <v>0.30769230769230771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FF548-8218-40D8-8587-A446DD231A48}">
  <sheetPr>
    <tabColor rgb="FFFF0000"/>
  </sheetPr>
  <dimension ref="B2:K37"/>
  <sheetViews>
    <sheetView zoomScale="138" zoomScaleNormal="138" workbookViewId="0">
      <selection activeCell="M10" sqref="M10"/>
    </sheetView>
  </sheetViews>
  <sheetFormatPr defaultRowHeight="15" x14ac:dyDescent="0.25"/>
  <cols>
    <col min="1" max="1" width="2.5703125" customWidth="1"/>
    <col min="2" max="2" width="19.28515625" customWidth="1"/>
    <col min="3" max="3" width="7.28515625" bestFit="1" customWidth="1"/>
  </cols>
  <sheetData>
    <row r="2" spans="2:11" x14ac:dyDescent="0.25">
      <c r="B2" s="1" t="s">
        <v>36</v>
      </c>
    </row>
    <row r="4" spans="2:11" ht="30" x14ac:dyDescent="0.25">
      <c r="B4" s="12" t="s">
        <v>15</v>
      </c>
      <c r="C4" s="9" t="s">
        <v>17</v>
      </c>
      <c r="D4" s="9" t="s">
        <v>18</v>
      </c>
      <c r="E4" s="9" t="s">
        <v>19</v>
      </c>
      <c r="F4" s="9" t="s">
        <v>20</v>
      </c>
      <c r="G4" s="9" t="s">
        <v>21</v>
      </c>
      <c r="H4" s="9" t="s">
        <v>22</v>
      </c>
      <c r="I4" s="9" t="s">
        <v>23</v>
      </c>
      <c r="J4" s="9" t="s">
        <v>24</v>
      </c>
      <c r="K4" s="12" t="s">
        <v>16</v>
      </c>
    </row>
    <row r="5" spans="2:11" x14ac:dyDescent="0.25">
      <c r="B5" s="8" t="s">
        <v>5</v>
      </c>
      <c r="C5" s="4">
        <v>15</v>
      </c>
      <c r="D5" s="4">
        <v>6</v>
      </c>
      <c r="E5" s="4">
        <v>2</v>
      </c>
      <c r="F5" s="4">
        <v>1</v>
      </c>
      <c r="G5" s="4">
        <v>1</v>
      </c>
      <c r="H5" s="4">
        <v>1</v>
      </c>
      <c r="I5" s="4">
        <v>2</v>
      </c>
      <c r="J5" s="30">
        <v>1</v>
      </c>
      <c r="K5" s="31">
        <v>29</v>
      </c>
    </row>
    <row r="6" spans="2:11" x14ac:dyDescent="0.25">
      <c r="B6" s="8" t="s">
        <v>6</v>
      </c>
      <c r="C6" s="4">
        <v>17</v>
      </c>
      <c r="D6" s="4">
        <v>19</v>
      </c>
      <c r="E6" s="4">
        <v>4</v>
      </c>
      <c r="F6" s="4">
        <v>0</v>
      </c>
      <c r="G6" s="4">
        <v>0</v>
      </c>
      <c r="H6" s="4">
        <v>1</v>
      </c>
      <c r="I6" s="4">
        <v>0</v>
      </c>
      <c r="J6" s="30">
        <v>0</v>
      </c>
      <c r="K6" s="31">
        <v>41</v>
      </c>
    </row>
    <row r="7" spans="2:11" x14ac:dyDescent="0.25">
      <c r="B7" s="8" t="s">
        <v>4</v>
      </c>
      <c r="C7" s="4">
        <v>9</v>
      </c>
      <c r="D7" s="4">
        <v>2</v>
      </c>
      <c r="E7" s="4">
        <v>0</v>
      </c>
      <c r="F7" s="4">
        <v>1</v>
      </c>
      <c r="G7" s="4">
        <v>1</v>
      </c>
      <c r="H7" s="4">
        <v>1</v>
      </c>
      <c r="I7" s="4">
        <v>1</v>
      </c>
      <c r="J7" s="30">
        <v>3</v>
      </c>
      <c r="K7" s="31">
        <v>18</v>
      </c>
    </row>
    <row r="8" spans="2:11" x14ac:dyDescent="0.25">
      <c r="B8" s="8" t="s">
        <v>3</v>
      </c>
      <c r="C8" s="4">
        <v>24</v>
      </c>
      <c r="D8" s="4">
        <v>16</v>
      </c>
      <c r="E8" s="4">
        <v>2</v>
      </c>
      <c r="F8" s="4">
        <v>3</v>
      </c>
      <c r="G8" s="4">
        <v>0</v>
      </c>
      <c r="H8" s="4">
        <v>4</v>
      </c>
      <c r="I8" s="4">
        <v>2</v>
      </c>
      <c r="J8" s="30">
        <v>1</v>
      </c>
      <c r="K8" s="31">
        <v>52</v>
      </c>
    </row>
    <row r="9" spans="2:11" ht="15.75" thickBot="1" x14ac:dyDescent="0.3">
      <c r="B9" s="13" t="s">
        <v>2</v>
      </c>
      <c r="C9" s="32">
        <v>40</v>
      </c>
      <c r="D9" s="32">
        <v>10</v>
      </c>
      <c r="E9" s="32">
        <v>10</v>
      </c>
      <c r="F9" s="32">
        <v>2</v>
      </c>
      <c r="G9" s="32">
        <v>4</v>
      </c>
      <c r="H9" s="32">
        <v>2</v>
      </c>
      <c r="I9" s="32">
        <v>3</v>
      </c>
      <c r="J9" s="14">
        <v>7</v>
      </c>
      <c r="K9" s="33">
        <v>78</v>
      </c>
    </row>
    <row r="10" spans="2:11" x14ac:dyDescent="0.25">
      <c r="B10" s="29" t="s">
        <v>16</v>
      </c>
      <c r="C10" s="34">
        <v>105</v>
      </c>
      <c r="D10" s="34">
        <v>53</v>
      </c>
      <c r="E10" s="34">
        <v>18</v>
      </c>
      <c r="F10" s="34">
        <v>7</v>
      </c>
      <c r="G10" s="34">
        <v>6</v>
      </c>
      <c r="H10" s="34">
        <v>9</v>
      </c>
      <c r="I10" s="34">
        <v>8</v>
      </c>
      <c r="J10" s="35">
        <v>12</v>
      </c>
      <c r="K10" s="36">
        <v>218</v>
      </c>
    </row>
    <row r="12" spans="2:11" x14ac:dyDescent="0.25">
      <c r="B12" s="1" t="s">
        <v>37</v>
      </c>
    </row>
    <row r="14" spans="2:11" ht="30" x14ac:dyDescent="0.25">
      <c r="B14" s="12" t="s">
        <v>15</v>
      </c>
      <c r="C14" s="9" t="s">
        <v>17</v>
      </c>
      <c r="D14" s="9" t="s">
        <v>18</v>
      </c>
      <c r="E14" s="9" t="s">
        <v>19</v>
      </c>
      <c r="F14" s="9" t="s">
        <v>20</v>
      </c>
      <c r="G14" s="9" t="s">
        <v>21</v>
      </c>
      <c r="H14" s="9" t="s">
        <v>22</v>
      </c>
      <c r="I14" s="9" t="s">
        <v>23</v>
      </c>
      <c r="J14" s="9" t="s">
        <v>24</v>
      </c>
      <c r="K14" s="12" t="s">
        <v>16</v>
      </c>
    </row>
    <row r="15" spans="2:11" x14ac:dyDescent="0.25">
      <c r="B15" s="8" t="s">
        <v>5</v>
      </c>
      <c r="C15" s="16">
        <f t="shared" ref="C15:K20" si="0">C5/$K$10</f>
        <v>6.8807339449541288E-2</v>
      </c>
      <c r="D15" s="16">
        <f t="shared" si="0"/>
        <v>2.7522935779816515E-2</v>
      </c>
      <c r="E15" s="16">
        <f t="shared" si="0"/>
        <v>9.1743119266055051E-3</v>
      </c>
      <c r="F15" s="16">
        <f t="shared" si="0"/>
        <v>4.5871559633027525E-3</v>
      </c>
      <c r="G15" s="16">
        <f t="shared" si="0"/>
        <v>4.5871559633027525E-3</v>
      </c>
      <c r="H15" s="16">
        <f t="shared" si="0"/>
        <v>4.5871559633027525E-3</v>
      </c>
      <c r="I15" s="16">
        <f t="shared" si="0"/>
        <v>9.1743119266055051E-3</v>
      </c>
      <c r="J15" s="17">
        <f t="shared" si="0"/>
        <v>4.5871559633027525E-3</v>
      </c>
      <c r="K15" s="18">
        <f t="shared" si="0"/>
        <v>0.13302752293577982</v>
      </c>
    </row>
    <row r="16" spans="2:11" x14ac:dyDescent="0.25">
      <c r="B16" s="8" t="s">
        <v>6</v>
      </c>
      <c r="C16" s="16">
        <f t="shared" si="0"/>
        <v>7.7981651376146793E-2</v>
      </c>
      <c r="D16" s="16">
        <f t="shared" si="0"/>
        <v>8.7155963302752298E-2</v>
      </c>
      <c r="E16" s="16">
        <f t="shared" si="0"/>
        <v>1.834862385321101E-2</v>
      </c>
      <c r="F16" s="16">
        <f t="shared" si="0"/>
        <v>0</v>
      </c>
      <c r="G16" s="16">
        <f t="shared" si="0"/>
        <v>0</v>
      </c>
      <c r="H16" s="16">
        <f t="shared" si="0"/>
        <v>4.5871559633027525E-3</v>
      </c>
      <c r="I16" s="16">
        <f t="shared" si="0"/>
        <v>0</v>
      </c>
      <c r="J16" s="17">
        <f t="shared" si="0"/>
        <v>0</v>
      </c>
      <c r="K16" s="18">
        <f t="shared" si="0"/>
        <v>0.18807339449541285</v>
      </c>
    </row>
    <row r="17" spans="2:11" x14ac:dyDescent="0.25">
      <c r="B17" s="8" t="s">
        <v>4</v>
      </c>
      <c r="C17" s="16">
        <f t="shared" si="0"/>
        <v>4.1284403669724773E-2</v>
      </c>
      <c r="D17" s="16">
        <f t="shared" si="0"/>
        <v>9.1743119266055051E-3</v>
      </c>
      <c r="E17" s="16">
        <f t="shared" si="0"/>
        <v>0</v>
      </c>
      <c r="F17" s="16">
        <f t="shared" si="0"/>
        <v>4.5871559633027525E-3</v>
      </c>
      <c r="G17" s="16">
        <f t="shared" si="0"/>
        <v>4.5871559633027525E-3</v>
      </c>
      <c r="H17" s="16">
        <f t="shared" si="0"/>
        <v>4.5871559633027525E-3</v>
      </c>
      <c r="I17" s="16">
        <f t="shared" si="0"/>
        <v>4.5871559633027525E-3</v>
      </c>
      <c r="J17" s="17">
        <f t="shared" si="0"/>
        <v>1.3761467889908258E-2</v>
      </c>
      <c r="K17" s="18">
        <f t="shared" si="0"/>
        <v>8.2568807339449546E-2</v>
      </c>
    </row>
    <row r="18" spans="2:11" x14ac:dyDescent="0.25">
      <c r="B18" s="8" t="s">
        <v>3</v>
      </c>
      <c r="C18" s="16">
        <f t="shared" si="0"/>
        <v>0.11009174311926606</v>
      </c>
      <c r="D18" s="16">
        <f t="shared" si="0"/>
        <v>7.3394495412844041E-2</v>
      </c>
      <c r="E18" s="16">
        <f t="shared" si="0"/>
        <v>9.1743119266055051E-3</v>
      </c>
      <c r="F18" s="16">
        <f t="shared" si="0"/>
        <v>1.3761467889908258E-2</v>
      </c>
      <c r="G18" s="16">
        <f t="shared" si="0"/>
        <v>0</v>
      </c>
      <c r="H18" s="16">
        <f t="shared" si="0"/>
        <v>1.834862385321101E-2</v>
      </c>
      <c r="I18" s="16">
        <f t="shared" si="0"/>
        <v>9.1743119266055051E-3</v>
      </c>
      <c r="J18" s="17">
        <f t="shared" si="0"/>
        <v>4.5871559633027525E-3</v>
      </c>
      <c r="K18" s="18">
        <f t="shared" si="0"/>
        <v>0.23853211009174313</v>
      </c>
    </row>
    <row r="19" spans="2:11" ht="15.75" thickBot="1" x14ac:dyDescent="0.3">
      <c r="B19" s="13" t="s">
        <v>2</v>
      </c>
      <c r="C19" s="19">
        <f t="shared" si="0"/>
        <v>0.1834862385321101</v>
      </c>
      <c r="D19" s="19">
        <f t="shared" si="0"/>
        <v>4.5871559633027525E-2</v>
      </c>
      <c r="E19" s="19">
        <f t="shared" si="0"/>
        <v>4.5871559633027525E-2</v>
      </c>
      <c r="F19" s="19">
        <f t="shared" si="0"/>
        <v>9.1743119266055051E-3</v>
      </c>
      <c r="G19" s="19">
        <f t="shared" si="0"/>
        <v>1.834862385321101E-2</v>
      </c>
      <c r="H19" s="19">
        <f t="shared" si="0"/>
        <v>9.1743119266055051E-3</v>
      </c>
      <c r="I19" s="19">
        <f t="shared" si="0"/>
        <v>1.3761467889908258E-2</v>
      </c>
      <c r="J19" s="20">
        <f t="shared" si="0"/>
        <v>3.2110091743119268E-2</v>
      </c>
      <c r="K19" s="21">
        <f t="shared" si="0"/>
        <v>0.3577981651376147</v>
      </c>
    </row>
    <row r="20" spans="2:11" x14ac:dyDescent="0.25">
      <c r="B20" s="29" t="s">
        <v>16</v>
      </c>
      <c r="C20" s="22">
        <f t="shared" si="0"/>
        <v>0.48165137614678899</v>
      </c>
      <c r="D20" s="22">
        <f t="shared" si="0"/>
        <v>0.24311926605504589</v>
      </c>
      <c r="E20" s="22">
        <f t="shared" si="0"/>
        <v>8.2568807339449546E-2</v>
      </c>
      <c r="F20" s="22">
        <f t="shared" si="0"/>
        <v>3.2110091743119268E-2</v>
      </c>
      <c r="G20" s="22">
        <f t="shared" si="0"/>
        <v>2.7522935779816515E-2</v>
      </c>
      <c r="H20" s="22">
        <f t="shared" si="0"/>
        <v>4.1284403669724773E-2</v>
      </c>
      <c r="I20" s="22">
        <f t="shared" si="0"/>
        <v>3.669724770642202E-2</v>
      </c>
      <c r="J20" s="23">
        <f t="shared" si="0"/>
        <v>5.5045871559633031E-2</v>
      </c>
      <c r="K20" s="24">
        <f t="shared" si="0"/>
        <v>1</v>
      </c>
    </row>
    <row r="22" spans="2:11" x14ac:dyDescent="0.25">
      <c r="B22" s="15" t="s">
        <v>38</v>
      </c>
      <c r="C22" s="15" t="s">
        <v>39</v>
      </c>
      <c r="E22" s="1" t="s">
        <v>30</v>
      </c>
    </row>
    <row r="23" spans="2:11" x14ac:dyDescent="0.25">
      <c r="B23" s="28" t="s">
        <v>25</v>
      </c>
      <c r="C23" s="25">
        <f>K16</f>
        <v>0.18807339449541285</v>
      </c>
      <c r="E23" t="s">
        <v>31</v>
      </c>
    </row>
    <row r="24" spans="2:11" x14ac:dyDescent="0.25">
      <c r="B24" s="28" t="s">
        <v>27</v>
      </c>
      <c r="C24" s="25">
        <f>C18</f>
        <v>0.11009174311926606</v>
      </c>
      <c r="E24" t="s">
        <v>32</v>
      </c>
    </row>
    <row r="25" spans="2:11" x14ac:dyDescent="0.25">
      <c r="B25" s="28" t="s">
        <v>26</v>
      </c>
      <c r="C25" s="25">
        <f>K19+K17</f>
        <v>0.44036697247706424</v>
      </c>
      <c r="E25" t="s">
        <v>34</v>
      </c>
    </row>
    <row r="26" spans="2:11" x14ac:dyDescent="0.25">
      <c r="B26" s="28" t="s">
        <v>29</v>
      </c>
      <c r="C26" s="25">
        <f>K19+I20-I19</f>
        <v>0.38073394495412849</v>
      </c>
      <c r="E26" t="s">
        <v>35</v>
      </c>
    </row>
    <row r="27" spans="2:11" x14ac:dyDescent="0.25">
      <c r="B27" s="28" t="s">
        <v>28</v>
      </c>
      <c r="C27" s="25">
        <f>D18/K18</f>
        <v>0.30769230769230771</v>
      </c>
      <c r="E27" t="s">
        <v>33</v>
      </c>
    </row>
    <row r="33" spans="3:3" x14ac:dyDescent="0.25">
      <c r="C33" s="26">
        <v>0.18807339449541285</v>
      </c>
    </row>
    <row r="34" spans="3:3" x14ac:dyDescent="0.25">
      <c r="C34" s="26">
        <v>0.11009174311926606</v>
      </c>
    </row>
    <row r="35" spans="3:3" x14ac:dyDescent="0.25">
      <c r="C35" s="26">
        <v>0.44036697247706424</v>
      </c>
    </row>
    <row r="36" spans="3:3" x14ac:dyDescent="0.25">
      <c r="C36" s="26">
        <v>0.38073394495412843</v>
      </c>
    </row>
    <row r="37" spans="3:3" x14ac:dyDescent="0.25">
      <c r="C37" s="26">
        <v>0.30769230769230771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1818C</vt:lpstr>
      <vt:lpstr>Start</vt:lpstr>
      <vt:lpstr>1818</vt:lpstr>
      <vt:lpstr>1818 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2015-06-05T18:17:20Z</dcterms:created>
  <dcterms:modified xsi:type="dcterms:W3CDTF">2023-02-23T20:00:51Z</dcterms:modified>
</cp:coreProperties>
</file>